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do-my.sharepoint.com/personal/aabreu_sie_gov_do/Documents/Escritorio/Informe Ejecución Presupuesto/Carpeta/PORTAL/2024/3. marzo/"/>
    </mc:Choice>
  </mc:AlternateContent>
  <xr:revisionPtr revIDLastSave="103" documentId="8_{06A5C246-D0A6-4937-94B7-686FBE70FAB3}" xr6:coauthVersionLast="47" xr6:coauthVersionMax="47" xr10:uidLastSave="{BAC21CA1-BD8D-499F-BDC6-1033FC7E5F42}"/>
  <bookViews>
    <workbookView xWindow="-120" yWindow="-120" windowWidth="20730" windowHeight="11160" xr2:uid="{4A2F460E-624A-4C9F-84CF-636DA257DA57}"/>
  </bookViews>
  <sheets>
    <sheet name="Gastos" sheetId="1" r:id="rId1"/>
    <sheet name="Activos" sheetId="6" r:id="rId2"/>
    <sheet name="Evidencias a marzo" sheetId="8" r:id="rId3"/>
    <sheet name="Ingresos febrero" sheetId="4" r:id="rId4"/>
  </sheets>
  <externalReferences>
    <externalReference r:id="rId5"/>
  </externalReferences>
  <definedNames>
    <definedName name="_xlnm.Print_Area" localSheetId="0">Gastos!$A$1:$Q$127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0" i="8" l="1"/>
  <c r="G202" i="8" s="1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W48" i="4" l="1"/>
  <c r="V48" i="4"/>
  <c r="X48" i="4" s="1"/>
  <c r="B31" i="4" s="1"/>
  <c r="B36" i="4" s="1"/>
  <c r="B37" i="4" s="1"/>
  <c r="W47" i="4"/>
  <c r="B45" i="4"/>
  <c r="C44" i="4"/>
  <c r="V43" i="4"/>
  <c r="C43" i="4"/>
  <c r="C45" i="4" s="1"/>
  <c r="Q42" i="4"/>
  <c r="R42" i="4" s="1"/>
  <c r="P42" i="4"/>
  <c r="Q41" i="4"/>
  <c r="D41" i="4"/>
  <c r="E38" i="4"/>
  <c r="B35" i="4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" i="6"/>
  <c r="B60" i="1" l="1"/>
  <c r="B34" i="1" l="1"/>
  <c r="B24" i="1" l="1"/>
  <c r="Q94" i="1"/>
  <c r="Q92" i="1"/>
  <c r="Q91" i="1"/>
  <c r="Q90" i="1"/>
  <c r="Q89" i="1"/>
  <c r="Q88" i="1"/>
  <c r="Q87" i="1"/>
  <c r="Q86" i="1"/>
  <c r="Q85" i="1"/>
  <c r="Q83" i="1"/>
  <c r="Q81" i="1"/>
  <c r="Q80" i="1"/>
  <c r="Q79" i="1"/>
  <c r="Q78" i="1"/>
  <c r="Q77" i="1"/>
  <c r="Q76" i="1"/>
  <c r="Q75" i="1"/>
  <c r="Q74" i="1"/>
  <c r="Q73" i="1"/>
  <c r="Q72" i="1"/>
  <c r="Q71" i="1"/>
  <c r="Q68" i="1"/>
  <c r="Q67" i="1"/>
  <c r="Q66" i="1"/>
  <c r="Q65" i="1"/>
  <c r="Q64" i="1"/>
  <c r="Q63" i="1"/>
  <c r="Q62" i="1"/>
  <c r="Q61" i="1"/>
  <c r="Q59" i="1"/>
  <c r="Q58" i="1"/>
  <c r="Q57" i="1"/>
  <c r="Q56" i="1"/>
  <c r="Q55" i="1"/>
  <c r="Q54" i="1"/>
  <c r="Q53" i="1"/>
  <c r="Q51" i="1"/>
  <c r="Q50" i="1"/>
  <c r="Q49" i="1"/>
  <c r="Q48" i="1"/>
  <c r="Q47" i="1"/>
  <c r="Q46" i="1"/>
  <c r="Q45" i="1"/>
  <c r="Q43" i="1"/>
  <c r="Q42" i="1"/>
  <c r="Q41" i="1"/>
  <c r="Q40" i="1"/>
  <c r="Q39" i="1"/>
  <c r="Q38" i="1"/>
  <c r="Q37" i="1"/>
  <c r="Q36" i="1"/>
  <c r="Q35" i="1"/>
  <c r="Q33" i="1"/>
  <c r="Q32" i="1"/>
  <c r="Q30" i="1"/>
  <c r="Q29" i="1"/>
  <c r="Q28" i="1"/>
  <c r="Q27" i="1"/>
  <c r="Q26" i="1"/>
  <c r="Q23" i="1"/>
  <c r="Q22" i="1"/>
  <c r="Q20" i="1"/>
  <c r="Q19" i="1"/>
  <c r="P60" i="1" l="1"/>
  <c r="P44" i="1"/>
  <c r="P34" i="1"/>
  <c r="P24" i="1"/>
  <c r="P18" i="1"/>
  <c r="O60" i="1"/>
  <c r="O44" i="1"/>
  <c r="O34" i="1"/>
  <c r="O24" i="1"/>
  <c r="O18" i="1"/>
  <c r="P82" i="1" l="1"/>
  <c r="P95" i="1" s="1"/>
  <c r="N60" i="1" l="1"/>
  <c r="N44" i="1"/>
  <c r="N34" i="1"/>
  <c r="N24" i="1"/>
  <c r="N18" i="1"/>
  <c r="C60" i="1"/>
  <c r="C44" i="1"/>
  <c r="C34" i="1"/>
  <c r="C24" i="1"/>
  <c r="C18" i="1"/>
  <c r="B18" i="1"/>
  <c r="O93" i="1"/>
  <c r="N93" i="1"/>
  <c r="M93" i="1"/>
  <c r="L93" i="1"/>
  <c r="K93" i="1"/>
  <c r="J93" i="1"/>
  <c r="I93" i="1"/>
  <c r="H93" i="1"/>
  <c r="G93" i="1"/>
  <c r="F93" i="1"/>
  <c r="E93" i="1"/>
  <c r="B78" i="1"/>
  <c r="B75" i="1"/>
  <c r="O70" i="1"/>
  <c r="O82" i="1" s="1"/>
  <c r="N70" i="1"/>
  <c r="M70" i="1"/>
  <c r="L70" i="1"/>
  <c r="K70" i="1"/>
  <c r="J70" i="1"/>
  <c r="I70" i="1"/>
  <c r="H70" i="1"/>
  <c r="G70" i="1"/>
  <c r="F70" i="1"/>
  <c r="E70" i="1"/>
  <c r="B70" i="1"/>
  <c r="M60" i="1"/>
  <c r="L60" i="1"/>
  <c r="K60" i="1"/>
  <c r="J60" i="1"/>
  <c r="I60" i="1"/>
  <c r="H60" i="1"/>
  <c r="G60" i="1"/>
  <c r="F60" i="1"/>
  <c r="O52" i="1"/>
  <c r="N52" i="1"/>
  <c r="M52" i="1"/>
  <c r="K52" i="1"/>
  <c r="J52" i="1"/>
  <c r="I52" i="1"/>
  <c r="H52" i="1"/>
  <c r="G52" i="1"/>
  <c r="F52" i="1"/>
  <c r="E52" i="1"/>
  <c r="B52" i="1"/>
  <c r="M44" i="1"/>
  <c r="L44" i="1"/>
  <c r="K44" i="1"/>
  <c r="J44" i="1"/>
  <c r="I44" i="1"/>
  <c r="H44" i="1"/>
  <c r="G44" i="1"/>
  <c r="F44" i="1"/>
  <c r="E44" i="1"/>
  <c r="B44" i="1"/>
  <c r="M34" i="1"/>
  <c r="L34" i="1"/>
  <c r="K34" i="1"/>
  <c r="J34" i="1"/>
  <c r="I34" i="1"/>
  <c r="H34" i="1"/>
  <c r="G34" i="1"/>
  <c r="F34" i="1"/>
  <c r="E34" i="1"/>
  <c r="Q31" i="1"/>
  <c r="M24" i="1"/>
  <c r="K24" i="1"/>
  <c r="J24" i="1"/>
  <c r="I24" i="1"/>
  <c r="H24" i="1"/>
  <c r="G24" i="1"/>
  <c r="E24" i="1"/>
  <c r="G18" i="1"/>
  <c r="M18" i="1"/>
  <c r="L18" i="1"/>
  <c r="K18" i="1"/>
  <c r="J18" i="1"/>
  <c r="I18" i="1"/>
  <c r="H18" i="1"/>
  <c r="E18" i="1"/>
  <c r="B82" i="1" l="1"/>
  <c r="B95" i="1" s="1"/>
  <c r="O95" i="1"/>
  <c r="Q52" i="1"/>
  <c r="Q34" i="1"/>
  <c r="E69" i="1"/>
  <c r="Q70" i="1"/>
  <c r="Q93" i="1"/>
  <c r="Q44" i="1"/>
  <c r="Q21" i="1"/>
  <c r="N82" i="1"/>
  <c r="N95" i="1" s="1"/>
  <c r="L24" i="1"/>
  <c r="H82" i="1"/>
  <c r="H95" i="1" s="1"/>
  <c r="C82" i="1"/>
  <c r="I82" i="1"/>
  <c r="I95" i="1" s="1"/>
  <c r="M82" i="1"/>
  <c r="J82" i="1"/>
  <c r="J95" i="1" s="1"/>
  <c r="K82" i="1"/>
  <c r="K95" i="1" s="1"/>
  <c r="G82" i="1"/>
  <c r="G95" i="1" s="1"/>
  <c r="F18" i="1"/>
  <c r="Q18" i="1" s="1"/>
  <c r="L82" i="1" l="1"/>
  <c r="L95" i="1" s="1"/>
  <c r="E60" i="1"/>
  <c r="Q69" i="1"/>
  <c r="M95" i="1"/>
  <c r="C95" i="1"/>
  <c r="Q60" i="1" l="1"/>
  <c r="E82" i="1"/>
  <c r="E95" i="1"/>
  <c r="Q25" i="1" l="1"/>
  <c r="F24" i="1"/>
  <c r="F82" i="1" s="1"/>
  <c r="Q84" i="1" s="1"/>
  <c r="F95" i="1" l="1"/>
  <c r="Q95" i="1" s="1"/>
  <c r="Q82" i="1"/>
  <c r="Q24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2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</future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<sst xmlns="http://schemas.openxmlformats.org/spreadsheetml/2006/main" count="873" uniqueCount="810">
  <si>
    <t>SUPERINTENDENCIA DE ELECTRICIDAD</t>
  </si>
  <si>
    <t xml:space="preserve">Ejecución de Gastos y Aplicaciones Financieras </t>
  </si>
  <si>
    <t>En RD$</t>
  </si>
  <si>
    <t>Detalle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</si>
  <si>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</si>
  <si>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</si>
  <si>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</si>
  <si>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</si>
  <si>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</si>
  <si>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</si>
  <si>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</si>
  <si>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</si>
  <si>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</si>
  <si>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</si>
  <si>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</si>
  <si>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</si>
  <si>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</si>
  <si>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</si>
  <si>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</si>
  <si>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</si>
  <si>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</si>
  <si>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</si>
  <si>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</si>
  <si>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</si>
  <si>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</si>
  <si>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</si>
  <si>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</si>
  <si>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</si>
  <si>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</si>
  <si>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</si>
  <si>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</si>
  <si>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</si>
  <si>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</si>
  <si>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</si>
  <si>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</si>
  <si>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</si>
  <si>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</si>
  <si>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</si>
  <si>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</si>
  <si>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</si>
  <si>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</si>
  <si>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</si>
  <si>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</si>
  <si>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</si>
  <si>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</si>
  <si>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</si>
  <si>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</si>
  <si>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</si>
  <si>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</si>
  <si>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</si>
  <si>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</si>
  <si>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</si>
  <si>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</si>
  <si>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</si>
  <si>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</si>
  <si>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</si>
  <si>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</si>
  <si>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</si>
  <si>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</si>
  <si>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</si>
  <si>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</si>
  <si>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</si>
  <si>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</si>
  <si>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</si>
  <si>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</si>
  <si>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</si>
  <si>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</si>
  <si>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</si>
  <si>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</si>
  <si>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</si>
  <si>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</si>
  <si>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</si>
  <si>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</si>
  <si>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</si>
  <si>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</si>
  <si>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</si>
  <si>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</si>
  <si>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</si>
  <si>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</si>
  <si>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</si>
  <si>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</si>
  <si>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</si>
  <si>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</si>
  <si>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</si>
  <si>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</si>
  <si>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</si>
  <si>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</si>
  <si>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</si>
  <si>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</si>
  <si>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</si>
  <si>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</si>
  <si>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</si>
  <si>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</si>
  <si>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Modificado</t>
  </si>
  <si>
    <t>Gastos devengados</t>
  </si>
  <si>
    <t xml:space="preserve">Total </t>
  </si>
  <si>
    <t>Partida Fondo General</t>
  </si>
  <si>
    <t xml:space="preserve">Capitulo </t>
  </si>
  <si>
    <t>Subcapitulo</t>
  </si>
  <si>
    <t>UE</t>
  </si>
  <si>
    <t>Org. Financiador</t>
  </si>
  <si>
    <t>01</t>
  </si>
  <si>
    <t>0001</t>
  </si>
  <si>
    <t>0100</t>
  </si>
  <si>
    <t>TOTAL</t>
  </si>
  <si>
    <t>Partida Fondos Propios</t>
  </si>
  <si>
    <t>9995</t>
  </si>
  <si>
    <t>Presupuesto Aprobado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</si>
  <si>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SIGEF y Dynamics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</si>
  <si>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</t>
    </r>
  </si>
  <si>
    <r>
      <rPr>
        <b/>
        <sz val="11"/>
        <color theme="1"/>
        <rFont val="Calibri"/>
        <family val="2"/>
        <scheme val="minor"/>
      </rPr>
      <t xml:space="preserve">Presupuesto modificado: </t>
    </r>
    <r>
      <rPr>
        <sz val="11"/>
        <color theme="1"/>
        <rFont val="Calibri"/>
        <family val="2"/>
        <scheme val="minor"/>
      </rPr>
      <t>se refoere al presupuesto aprobado en caso de que el congreso nacional apruebe un presupuesto complementario</t>
    </r>
  </si>
  <si>
    <r>
      <rPr>
        <b/>
        <sz val="11"/>
        <color theme="1"/>
        <rFont val="Calibri"/>
        <family val="2"/>
        <scheme val="minor"/>
      </rP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surgen con la obligacion de pago por la recepcion de coformidad de obras, bienes y servicios oportunamente contratados o, en los casos de gastos sin contraprestación, por haberse cumplido los requisitos administrativos dispuestos por el reglamento de la presente Ley.</t>
    </r>
  </si>
  <si>
    <t>Cuenta contable</t>
  </si>
  <si>
    <t>Nombre</t>
  </si>
  <si>
    <t>Saldo de apertura</t>
  </si>
  <si>
    <t>Débito</t>
  </si>
  <si>
    <t>Crédito</t>
  </si>
  <si>
    <t>Saldo de cierre</t>
  </si>
  <si>
    <t>Value08</t>
  </si>
  <si>
    <t>Value09</t>
  </si>
  <si>
    <t>000</t>
  </si>
  <si>
    <t>No aplica</t>
  </si>
  <si>
    <t>21</t>
  </si>
  <si>
    <t>REMUTRANSFERENCIAS CORRIENTES A OTRAS INSTITUCIONES PÚBLICAS</t>
  </si>
  <si>
    <t>2111</t>
  </si>
  <si>
    <t>Remuneraciones al personal fijo</t>
  </si>
  <si>
    <t>211101</t>
  </si>
  <si>
    <t>Sueldos Empleados Fijos</t>
  </si>
  <si>
    <t>211201</t>
  </si>
  <si>
    <t>Personal Igualado</t>
  </si>
  <si>
    <t>211202</t>
  </si>
  <si>
    <t>Sueldos Personal Nominal</t>
  </si>
  <si>
    <t>211203</t>
  </si>
  <si>
    <t>Suplencias</t>
  </si>
  <si>
    <t>211204</t>
  </si>
  <si>
    <t>Personal de Servicios especiales</t>
  </si>
  <si>
    <t>211208</t>
  </si>
  <si>
    <t>Empleados temporales</t>
  </si>
  <si>
    <t>211401</t>
  </si>
  <si>
    <t>Sueldo anual no. 13</t>
  </si>
  <si>
    <t>211501</t>
  </si>
  <si>
    <t>Prestaciones económicas</t>
  </si>
  <si>
    <t>211503</t>
  </si>
  <si>
    <t>Prestación laboral por desvinculación</t>
  </si>
  <si>
    <t>211504</t>
  </si>
  <si>
    <t>Proporción de vacaciones no disfrutadas</t>
  </si>
  <si>
    <t>211601</t>
  </si>
  <si>
    <t>Vacaciones</t>
  </si>
  <si>
    <t>2122</t>
  </si>
  <si>
    <t>Compensación</t>
  </si>
  <si>
    <t>212201</t>
  </si>
  <si>
    <t>Compensacion por Gasto de Alimenticion</t>
  </si>
  <si>
    <t>212202</t>
  </si>
  <si>
    <t>Compensacion por hora extraordinarias</t>
  </si>
  <si>
    <t>212205</t>
  </si>
  <si>
    <t>Compensación servicios de seguridad</t>
  </si>
  <si>
    <t>212208</t>
  </si>
  <si>
    <t>Compensaciones especiales</t>
  </si>
  <si>
    <t>212209</t>
  </si>
  <si>
    <t>Bono por desempeño a Serv. de Carrera</t>
  </si>
  <si>
    <t>2131</t>
  </si>
  <si>
    <t>Dietas</t>
  </si>
  <si>
    <t>213101</t>
  </si>
  <si>
    <t>Dietas en el País</t>
  </si>
  <si>
    <t>213102</t>
  </si>
  <si>
    <t>Dietas en el Exterior</t>
  </si>
  <si>
    <t>2132</t>
  </si>
  <si>
    <t>Gastos de Representación</t>
  </si>
  <si>
    <t>213201</t>
  </si>
  <si>
    <t>Gastos de Representación en el pais</t>
  </si>
  <si>
    <t>214</t>
  </si>
  <si>
    <t>Gratificaciones y Bonificaciones</t>
  </si>
  <si>
    <t>214101</t>
  </si>
  <si>
    <t>Bonificaciones</t>
  </si>
  <si>
    <t>214201</t>
  </si>
  <si>
    <t>Bono escolar</t>
  </si>
  <si>
    <t>214204</t>
  </si>
  <si>
    <t>Otras gratificaciones</t>
  </si>
  <si>
    <t>215101</t>
  </si>
  <si>
    <t>Contribuciones al Seguro de Salud</t>
  </si>
  <si>
    <t>215201</t>
  </si>
  <si>
    <t>Contribuciones al Seguro de Pensiones</t>
  </si>
  <si>
    <t>215301</t>
  </si>
  <si>
    <t>Contribuciones al Seguro de riesgo laboral</t>
  </si>
  <si>
    <t>221</t>
  </si>
  <si>
    <t>Servicios Básicos</t>
  </si>
  <si>
    <t>221101</t>
  </si>
  <si>
    <t>Radiocomunicacion</t>
  </si>
  <si>
    <t>221201</t>
  </si>
  <si>
    <t>Servicio Telefónico de Larga Distancia</t>
  </si>
  <si>
    <t>221301</t>
  </si>
  <si>
    <t>Teléfono Local</t>
  </si>
  <si>
    <t>221401</t>
  </si>
  <si>
    <t>Telefax y Correos</t>
  </si>
  <si>
    <t>221501</t>
  </si>
  <si>
    <t>Servicio de Internet y Televisión por Cable</t>
  </si>
  <si>
    <t>221601</t>
  </si>
  <si>
    <t>Energía Eléctrica</t>
  </si>
  <si>
    <t>221701</t>
  </si>
  <si>
    <t>Agua</t>
  </si>
  <si>
    <t>221801</t>
  </si>
  <si>
    <t>Recolección de Residuos Sólidos</t>
  </si>
  <si>
    <t>222101</t>
  </si>
  <si>
    <t>Publicidad y Propaganda</t>
  </si>
  <si>
    <t>222201</t>
  </si>
  <si>
    <t>Impresión, Encuadernación y rotulacion</t>
  </si>
  <si>
    <t>223101</t>
  </si>
  <si>
    <t>Viáticos Dentro del País</t>
  </si>
  <si>
    <t>223201</t>
  </si>
  <si>
    <t>Viáticos Fuera del País</t>
  </si>
  <si>
    <t>224</t>
  </si>
  <si>
    <t>TRANSPORTE Y ALMACENAJE</t>
  </si>
  <si>
    <t>224101</t>
  </si>
  <si>
    <t>Pasajes y gastos de transporte</t>
  </si>
  <si>
    <t>224201</t>
  </si>
  <si>
    <t>Fletes</t>
  </si>
  <si>
    <t>224401</t>
  </si>
  <si>
    <t>Peaje</t>
  </si>
  <si>
    <t>225101</t>
  </si>
  <si>
    <t>Alquileres y rentas de edificios y locales</t>
  </si>
  <si>
    <t>225102</t>
  </si>
  <si>
    <t>Hospedaje</t>
  </si>
  <si>
    <t>2253</t>
  </si>
  <si>
    <t>Alquileres de Maquinarias y Equipos</t>
  </si>
  <si>
    <t>225302</t>
  </si>
  <si>
    <t>Alquiler de equipo para computación</t>
  </si>
  <si>
    <t>225303</t>
  </si>
  <si>
    <t>Alquiler de equipo de comunicacion</t>
  </si>
  <si>
    <t>225304</t>
  </si>
  <si>
    <t>Alquiler de equipo de oficina y muebles</t>
  </si>
  <si>
    <t>225401</t>
  </si>
  <si>
    <t>Alquileres Equipos de Transporte, Tracción y Elevación</t>
  </si>
  <si>
    <t>225801</t>
  </si>
  <si>
    <t>Otros Alquileres</t>
  </si>
  <si>
    <t>225901</t>
  </si>
  <si>
    <t>Licencias Informaticas</t>
  </si>
  <si>
    <t>226101</t>
  </si>
  <si>
    <t>Seguro de Bienes Inmuebles</t>
  </si>
  <si>
    <t>226201</t>
  </si>
  <si>
    <t>Seguro de Bienes Muebles</t>
  </si>
  <si>
    <t>226301</t>
  </si>
  <si>
    <t>Seguros de Personas</t>
  </si>
  <si>
    <t>226901</t>
  </si>
  <si>
    <t>Otros seguros</t>
  </si>
  <si>
    <t>227101</t>
  </si>
  <si>
    <t>Mantenimiento y reparaciones menores en edificaciones</t>
  </si>
  <si>
    <t>227102</t>
  </si>
  <si>
    <t>Servicios especiales de mantenimiento y reparación</t>
  </si>
  <si>
    <t>227103</t>
  </si>
  <si>
    <t>Limpieza, desmalezamiento de tierras y terrenos</t>
  </si>
  <si>
    <t>227104</t>
  </si>
  <si>
    <t>Mantenimiento y reparación de obras civiles en instalaciones</t>
  </si>
  <si>
    <t>227106</t>
  </si>
  <si>
    <t>Mantenimiento y reparacion de Instalaciones eléctricas</t>
  </si>
  <si>
    <t>227107</t>
  </si>
  <si>
    <t>Servicios de pintura y derivados con fines de higiene y embe</t>
  </si>
  <si>
    <t>227199</t>
  </si>
  <si>
    <t>Otros mantenimientos, reparaciones y sus derivados, no ident</t>
  </si>
  <si>
    <t>2272</t>
  </si>
  <si>
    <t>Mantenimiento y reparación de maquinarias y equipos</t>
  </si>
  <si>
    <t>227201</t>
  </si>
  <si>
    <t>Mantenimiento y reparación de muebles y equipos de oficina</t>
  </si>
  <si>
    <t>227202</t>
  </si>
  <si>
    <t>Mantenimiento y reparación de equipo para computación</t>
  </si>
  <si>
    <t>227203</t>
  </si>
  <si>
    <t>Mantenimiento y reparación de equipo educacional</t>
  </si>
  <si>
    <t>227204</t>
  </si>
  <si>
    <t>Mantenimiento y reparación de equipos sanitarios y de labora</t>
  </si>
  <si>
    <t>227205</t>
  </si>
  <si>
    <t>Mantenimiento y reparación de equipo de comunicación</t>
  </si>
  <si>
    <t>227206</t>
  </si>
  <si>
    <t>Mantenimiento y reparación de equipos de transporte, tracció</t>
  </si>
  <si>
    <t>227207</t>
  </si>
  <si>
    <t>Mant. y reparación de equipos industriales y producción</t>
  </si>
  <si>
    <t>227208</t>
  </si>
  <si>
    <t>Servicios de mant, rep, desmonte e instalacion</t>
  </si>
  <si>
    <t>227301</t>
  </si>
  <si>
    <t>Instalaciones Temporales</t>
  </si>
  <si>
    <t>228</t>
  </si>
  <si>
    <t>OTROS SERVICIOS NO INCLUIDOS EN CONCEPTOS ANTERIORES</t>
  </si>
  <si>
    <t>228101</t>
  </si>
  <si>
    <t>Gastos Judiciales</t>
  </si>
  <si>
    <t>228201</t>
  </si>
  <si>
    <t>Comisiones y gastos bancarios</t>
  </si>
  <si>
    <t>228301</t>
  </si>
  <si>
    <t>Servicios Sanitarios Médicos y Veterinarios</t>
  </si>
  <si>
    <t>228401</t>
  </si>
  <si>
    <t>Servicios Funerarios y Conexos</t>
  </si>
  <si>
    <t>228501</t>
  </si>
  <si>
    <t>Fumigación</t>
  </si>
  <si>
    <t>228502</t>
  </si>
  <si>
    <t>Lavanderia</t>
  </si>
  <si>
    <t>228503</t>
  </si>
  <si>
    <t>LIMPIEZA E HIGIENE</t>
  </si>
  <si>
    <t>2286</t>
  </si>
  <si>
    <t>Organización de eventos y festividades</t>
  </si>
  <si>
    <t>228601</t>
  </si>
  <si>
    <t>Eventos generales</t>
  </si>
  <si>
    <t>228602</t>
  </si>
  <si>
    <t>Festividades</t>
  </si>
  <si>
    <t>228603</t>
  </si>
  <si>
    <t>Actuaciones deportivas</t>
  </si>
  <si>
    <t>228604</t>
  </si>
  <si>
    <t>Actuaciones artísticas</t>
  </si>
  <si>
    <t>2287</t>
  </si>
  <si>
    <t>Servicios Técnicos y Profesionales</t>
  </si>
  <si>
    <t>228701</t>
  </si>
  <si>
    <t>Serv. de Ing. Arq. invest. y analisis de fact.</t>
  </si>
  <si>
    <t>228702</t>
  </si>
  <si>
    <t>Servicios jurídicos</t>
  </si>
  <si>
    <t>228704</t>
  </si>
  <si>
    <t>228705</t>
  </si>
  <si>
    <t>Servicios de informática y sistemas computarizados</t>
  </si>
  <si>
    <t>228706</t>
  </si>
  <si>
    <t>Otros servicios técnicos profesionales</t>
  </si>
  <si>
    <t>2288</t>
  </si>
  <si>
    <t>Impuestos, Derechos y Tasas</t>
  </si>
  <si>
    <t>228801</t>
  </si>
  <si>
    <t>Impuestos</t>
  </si>
  <si>
    <t>228802</t>
  </si>
  <si>
    <t>Derechos</t>
  </si>
  <si>
    <t>228803</t>
  </si>
  <si>
    <t>Tasas</t>
  </si>
  <si>
    <t>229101</t>
  </si>
  <si>
    <t>Otras contrataciones de serevicios</t>
  </si>
  <si>
    <t>229201</t>
  </si>
  <si>
    <t>Servicios de Alimentacion</t>
  </si>
  <si>
    <t>229203</t>
  </si>
  <si>
    <t>Servicio de Catering</t>
  </si>
  <si>
    <t>23</t>
  </si>
  <si>
    <t>MATERIALES Y SUMINISTROS</t>
  </si>
  <si>
    <t>2311</t>
  </si>
  <si>
    <t>Alimentos y Bebidas para Personas</t>
  </si>
  <si>
    <t>231101</t>
  </si>
  <si>
    <t>231301</t>
  </si>
  <si>
    <t>Productos Pecuarios</t>
  </si>
  <si>
    <t>231302</t>
  </si>
  <si>
    <t>Productos Agrícolas</t>
  </si>
  <si>
    <t>231303</t>
  </si>
  <si>
    <t>Productos forestales</t>
  </si>
  <si>
    <t>231401</t>
  </si>
  <si>
    <t>Madera, corcho y sus manufacturas</t>
  </si>
  <si>
    <t>232</t>
  </si>
  <si>
    <t>TEXTILES Y VESTUARIOS</t>
  </si>
  <si>
    <t>232101</t>
  </si>
  <si>
    <t>Hilados y Telas</t>
  </si>
  <si>
    <t>232201</t>
  </si>
  <si>
    <t>Acabados Textiles</t>
  </si>
  <si>
    <t>2323</t>
  </si>
  <si>
    <t>Prendas de Vestir</t>
  </si>
  <si>
    <t>232301</t>
  </si>
  <si>
    <t>232401</t>
  </si>
  <si>
    <t>Calzados</t>
  </si>
  <si>
    <t>233</t>
  </si>
  <si>
    <t>Papel, cartón e impresos</t>
  </si>
  <si>
    <t>233101</t>
  </si>
  <si>
    <t>Papel de Escritorio</t>
  </si>
  <si>
    <t>233201</t>
  </si>
  <si>
    <t>Papel y Cartón</t>
  </si>
  <si>
    <t>233301</t>
  </si>
  <si>
    <t>Productos de Artes Gráficas</t>
  </si>
  <si>
    <t>233401</t>
  </si>
  <si>
    <t>Libros, Revistas y Periódicos</t>
  </si>
  <si>
    <t>233501</t>
  </si>
  <si>
    <t>Textos de Enseñanza</t>
  </si>
  <si>
    <t>234101</t>
  </si>
  <si>
    <t>Productos medicinales para uso humano</t>
  </si>
  <si>
    <t>235101</t>
  </si>
  <si>
    <t>Cueros y Pieles</t>
  </si>
  <si>
    <t>235201</t>
  </si>
  <si>
    <t>Artículos de cuero</t>
  </si>
  <si>
    <t>235301</t>
  </si>
  <si>
    <t>Llantas y Neumáticos</t>
  </si>
  <si>
    <t>235401</t>
  </si>
  <si>
    <t>Artículos de Caucho</t>
  </si>
  <si>
    <t>235501</t>
  </si>
  <si>
    <t>Plástico</t>
  </si>
  <si>
    <t>236101</t>
  </si>
  <si>
    <t>Productos de cemento</t>
  </si>
  <si>
    <t>236105</t>
  </si>
  <si>
    <t>Productos de arcilla y derivados</t>
  </si>
  <si>
    <t>236201</t>
  </si>
  <si>
    <t>Productos de vidrio</t>
  </si>
  <si>
    <t>236202</t>
  </si>
  <si>
    <t>Productos de loza</t>
  </si>
  <si>
    <t>236203</t>
  </si>
  <si>
    <t>Productos de porcelana</t>
  </si>
  <si>
    <t>2363</t>
  </si>
  <si>
    <t>Productos metálicos y sus derivados</t>
  </si>
  <si>
    <t>236301</t>
  </si>
  <si>
    <t>Productos ferrosos</t>
  </si>
  <si>
    <t>236302</t>
  </si>
  <si>
    <t>Productos no ferrosos</t>
  </si>
  <si>
    <t>236303</t>
  </si>
  <si>
    <t>Estructuras metálicas acabadas</t>
  </si>
  <si>
    <t>236304</t>
  </si>
  <si>
    <t>Herramientas menores</t>
  </si>
  <si>
    <t>236306</t>
  </si>
  <si>
    <t>Accesorios de metal</t>
  </si>
  <si>
    <t>236307</t>
  </si>
  <si>
    <t>Otros productos metalicos</t>
  </si>
  <si>
    <t>236402</t>
  </si>
  <si>
    <t>Petróleo crudo</t>
  </si>
  <si>
    <t>236405</t>
  </si>
  <si>
    <t>Productos aislantes</t>
  </si>
  <si>
    <t>2371</t>
  </si>
  <si>
    <t>Combustibles y Lubricantes</t>
  </si>
  <si>
    <t>237101</t>
  </si>
  <si>
    <t>Gasolina</t>
  </si>
  <si>
    <t>237102</t>
  </si>
  <si>
    <t>Gasoil</t>
  </si>
  <si>
    <t>237104</t>
  </si>
  <si>
    <t>Gas GLP</t>
  </si>
  <si>
    <t>237105</t>
  </si>
  <si>
    <t>Aceites y grasas</t>
  </si>
  <si>
    <t>237106</t>
  </si>
  <si>
    <t>Lubricantes</t>
  </si>
  <si>
    <t>2372</t>
  </si>
  <si>
    <t>Productos químicos y conexos</t>
  </si>
  <si>
    <t>237201</t>
  </si>
  <si>
    <t>Productos explosivos y pirotecnia</t>
  </si>
  <si>
    <t>237202</t>
  </si>
  <si>
    <t>Productos fotoquímicas</t>
  </si>
  <si>
    <t>237203</t>
  </si>
  <si>
    <t>Productos químicos de uso personal y de laboratorios</t>
  </si>
  <si>
    <t>237205</t>
  </si>
  <si>
    <t>Insecticidas, fumigantes y otros</t>
  </si>
  <si>
    <t>237206</t>
  </si>
  <si>
    <t>Pinturas, lacas barnices, diluyentes y absorbentes para pint</t>
  </si>
  <si>
    <t>237207</t>
  </si>
  <si>
    <t>Productos químicos para saneamiento de las aguas</t>
  </si>
  <si>
    <t>237208</t>
  </si>
  <si>
    <t>Utiles Diversos</t>
  </si>
  <si>
    <t>237299</t>
  </si>
  <si>
    <t>Otros productos químicos y conexos</t>
  </si>
  <si>
    <t>239</t>
  </si>
  <si>
    <t>PRODUCTOS Y UTILES VARIOS</t>
  </si>
  <si>
    <t>239101</t>
  </si>
  <si>
    <t>Utiles y Materiales para limpieza e higiene</t>
  </si>
  <si>
    <t>239102</t>
  </si>
  <si>
    <t>Utiles y materiales de limpieza e higiene personal</t>
  </si>
  <si>
    <t>239201</t>
  </si>
  <si>
    <t>Útiles de escritorio, oficina, informática y de enseñanza</t>
  </si>
  <si>
    <t>239301</t>
  </si>
  <si>
    <t>Útiles menores médico-quirúrgicos o de laboratorio</t>
  </si>
  <si>
    <t>239401</t>
  </si>
  <si>
    <t>Útiles destinados a actividades deportivas y recreativas</t>
  </si>
  <si>
    <t>239501</t>
  </si>
  <si>
    <t>Útiles de cocina y comedor</t>
  </si>
  <si>
    <t>239601</t>
  </si>
  <si>
    <t>Productos eléctricos y afines</t>
  </si>
  <si>
    <t>239701</t>
  </si>
  <si>
    <t>Productos y útiles veterinarios</t>
  </si>
  <si>
    <t>2398</t>
  </si>
  <si>
    <t>Otros respuestos y accesorios menores</t>
  </si>
  <si>
    <t>239801</t>
  </si>
  <si>
    <t>Repuestos</t>
  </si>
  <si>
    <t>239802</t>
  </si>
  <si>
    <t>Accesorios</t>
  </si>
  <si>
    <t>239901</t>
  </si>
  <si>
    <t>Productos y útiles varios no identificados precedentemente (</t>
  </si>
  <si>
    <t>239902</t>
  </si>
  <si>
    <t>Bonos para Utiles Diversos</t>
  </si>
  <si>
    <t>239904</t>
  </si>
  <si>
    <t>Productos y Utiles de defensa y seguridad</t>
  </si>
  <si>
    <t>239905</t>
  </si>
  <si>
    <t>Productos y  utiles diversos</t>
  </si>
  <si>
    <t>2412</t>
  </si>
  <si>
    <t>ayuda y Donaciones a personas</t>
  </si>
  <si>
    <t>241201</t>
  </si>
  <si>
    <t>Ayuda y Donaciones Programadas a hogares y personas</t>
  </si>
  <si>
    <t>241202</t>
  </si>
  <si>
    <t>Ayuda y donaciones ocasionales a hogares y personas</t>
  </si>
  <si>
    <t>241401</t>
  </si>
  <si>
    <t>Becas Nacionales</t>
  </si>
  <si>
    <t>241402</t>
  </si>
  <si>
    <t>Becas Internacionales</t>
  </si>
  <si>
    <t>241601</t>
  </si>
  <si>
    <t>Transferencias corrientes destinadas a otras instituciones p</t>
  </si>
  <si>
    <t>247201</t>
  </si>
  <si>
    <t>Transferencias Corrientes a Organismos Internacionales</t>
  </si>
  <si>
    <t>249101</t>
  </si>
  <si>
    <t>Fuente de financiamiento</t>
  </si>
  <si>
    <t>Fuente Específica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</si>
  <si>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</si>
  <si>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</si>
  <si>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</si>
  <si>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</si>
  <si>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</si>
  <si>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</si>
  <si>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</si>
  <si>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</si>
  <si>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</si>
  <si>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</si>
  <si>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</si>
  <si>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devengado</t>
  </si>
  <si>
    <t>RELACION DE COBROS</t>
  </si>
  <si>
    <t xml:space="preserve"> </t>
  </si>
  <si>
    <t>ley 125.01</t>
  </si>
  <si>
    <t>OTROS</t>
  </si>
  <si>
    <t>EDESUR</t>
  </si>
  <si>
    <t>ITABO</t>
  </si>
  <si>
    <t>DOMINICAN POWER</t>
  </si>
  <si>
    <t>AES ANDRES</t>
  </si>
  <si>
    <t>AGUA CLARA</t>
  </si>
  <si>
    <t>AES DOMINICANA</t>
  </si>
  <si>
    <t>EDEESTE</t>
  </si>
  <si>
    <t>EGEHAINA</t>
  </si>
  <si>
    <t>BAYAHIBE</t>
  </si>
  <si>
    <t>CEPEM</t>
  </si>
  <si>
    <t>LAESA</t>
  </si>
  <si>
    <t>PUEBLO VIEJO</t>
  </si>
  <si>
    <t>LOS ORIGENES</t>
  </si>
  <si>
    <t>MONTECRISTI SOLAR</t>
  </si>
  <si>
    <t>SAN PEDRO BIO ENERGY</t>
  </si>
  <si>
    <t>PARQUES EOLICOS DEL CARIBE</t>
  </si>
  <si>
    <t>ELECTRONIC JRC</t>
  </si>
  <si>
    <t>GRUPO EOLICO DOMINICANO</t>
  </si>
  <si>
    <t>CESPEM</t>
  </si>
  <si>
    <t>WCG ENERGY</t>
  </si>
  <si>
    <t>1206010001</t>
  </si>
  <si>
    <t>Maquinas y Equipos</t>
  </si>
  <si>
    <t>1206010004</t>
  </si>
  <si>
    <t>Equipo de Computación</t>
  </si>
  <si>
    <t>12060109980003</t>
  </si>
  <si>
    <t>Accesorios Equipos de Cómputo y Otros</t>
  </si>
  <si>
    <t>12060109980007</t>
  </si>
  <si>
    <t>Activo Fijo Inventariables</t>
  </si>
  <si>
    <t>______________________________________________</t>
  </si>
  <si>
    <t>Amarilis Abreu Marte</t>
  </si>
  <si>
    <t>Armidis Henriquez</t>
  </si>
  <si>
    <t>Directora Administrativa Financiera</t>
  </si>
  <si>
    <t>Encargada Ejecución Presupuestaria</t>
  </si>
  <si>
    <t>Laura Martínez</t>
  </si>
  <si>
    <t>Gerente Ejecución Presupuestaria</t>
  </si>
  <si>
    <t>RELACION DE INGRESOS ENERO 2024</t>
  </si>
  <si>
    <t>AL 31 ENERO 2024</t>
  </si>
  <si>
    <t>Año 2024</t>
  </si>
  <si>
    <t>211209</t>
  </si>
  <si>
    <t>Personal Con Caracter eventual</t>
  </si>
  <si>
    <t>211211</t>
  </si>
  <si>
    <t>Interinato</t>
  </si>
  <si>
    <t>212101</t>
  </si>
  <si>
    <t>Primas por Antiguedad</t>
  </si>
  <si>
    <t>212203</t>
  </si>
  <si>
    <t>Pago de hora Extraordinarias</t>
  </si>
  <si>
    <t>212204</t>
  </si>
  <si>
    <t>Primas de Transporte</t>
  </si>
  <si>
    <t>214202</t>
  </si>
  <si>
    <t>Gratificaciones por Pasantías</t>
  </si>
  <si>
    <t>2285</t>
  </si>
  <si>
    <t>Fumigación, lavandería, limpieza e higiene</t>
  </si>
  <si>
    <t>234</t>
  </si>
  <si>
    <t>PRODUCTOS FARMACÉUTICOS</t>
  </si>
  <si>
    <t>236104</t>
  </si>
  <si>
    <t>Productos de yeso</t>
  </si>
  <si>
    <t>236404</t>
  </si>
  <si>
    <t>Piedra, arcilla y arena</t>
  </si>
  <si>
    <t>237199</t>
  </si>
  <si>
    <t>Otros combustibles</t>
  </si>
  <si>
    <t>Columna1</t>
  </si>
  <si>
    <t>222103</t>
  </si>
  <si>
    <t>Publicaciones de avisos oficiales</t>
  </si>
  <si>
    <t>239202</t>
  </si>
  <si>
    <t>Utiles y materiales escolares y de enseñanza</t>
  </si>
  <si>
    <t>Buenos días Amarilis</t>
  </si>
  <si>
    <t>El monto de activos adquiridos a febrero 2024 es de RD$ 2,582,508.57</t>
  </si>
  <si>
    <t>1206010003</t>
  </si>
  <si>
    <t>Equipo de Transporte</t>
  </si>
  <si>
    <t>saludos</t>
  </si>
  <si>
    <t>1206010006</t>
  </si>
  <si>
    <t>Equipo de Comunicación y Señalamiento</t>
  </si>
  <si>
    <t>1206010007</t>
  </si>
  <si>
    <t>Equipo y Muebles de Oficina</t>
  </si>
  <si>
    <t>Camilo González Curi</t>
  </si>
  <si>
    <t>Superintendencia de Electricidad</t>
  </si>
  <si>
    <t>1206010008</t>
  </si>
  <si>
    <t>Herramientas y Repuestos Mayores</t>
  </si>
  <si>
    <t xml:space="preserve">Gerente de Tesorería </t>
  </si>
  <si>
    <t>Av. John F. Kennedy No. 3</t>
  </si>
  <si>
    <t>1206010009</t>
  </si>
  <si>
    <t>Mobiliario y Equipo Medico</t>
  </si>
  <si>
    <t>Esq. Erik Leonard Ekman,</t>
  </si>
  <si>
    <t>1206010998</t>
  </si>
  <si>
    <t>Equipos y Utiles Varios (Equipos Y Mobiliario de Alojamiento)</t>
  </si>
  <si>
    <t>Dirección Financiera</t>
  </si>
  <si>
    <t>Arroyo Hondo I. Santo Domingo, R. D.</t>
  </si>
  <si>
    <t>12060109980001</t>
  </si>
  <si>
    <t>Aparatos de Servicio Eléctrico Afines</t>
  </si>
  <si>
    <t>Ext.: 150</t>
  </si>
  <si>
    <t>Tel: (809) 683-2500</t>
  </si>
  <si>
    <t>12060109980002</t>
  </si>
  <si>
    <t>Equipos de Cocina y Comedor</t>
  </si>
  <si>
    <t>RNC: 401513064</t>
  </si>
  <si>
    <t>Email: cgonzalez@sie.gov.do</t>
  </si>
  <si>
    <t>www.sie.gob.do</t>
  </si>
  <si>
    <t>12060109980004</t>
  </si>
  <si>
    <t>Sistema de Seguridad SIE</t>
  </si>
  <si>
    <t>12060109980005</t>
  </si>
  <si>
    <t>Vallas SIE</t>
  </si>
  <si>
    <t>12060109980006</t>
  </si>
  <si>
    <t>Cámara Fotográfica</t>
  </si>
  <si>
    <t>12060109980008</t>
  </si>
  <si>
    <t>Cuentas Compras no Facturada</t>
  </si>
  <si>
    <t>12060109980009</t>
  </si>
  <si>
    <t>Obra de Arte</t>
  </si>
  <si>
    <t>1206020002</t>
  </si>
  <si>
    <t>Edificio SIE</t>
  </si>
  <si>
    <t>120603</t>
  </si>
  <si>
    <t>Construcciones Mejoras</t>
  </si>
  <si>
    <t>1206030005</t>
  </si>
  <si>
    <t>Edificaciones</t>
  </si>
  <si>
    <t>1206030006</t>
  </si>
  <si>
    <t>TERRENO SOLAR CON MEJORA</t>
  </si>
  <si>
    <t>120698</t>
  </si>
  <si>
    <t>Otros Activos (Otros Bienes de Uso)</t>
  </si>
  <si>
    <t>12069800010001</t>
  </si>
  <si>
    <t>Programa de Computacion</t>
  </si>
  <si>
    <t>12069800010002</t>
  </si>
  <si>
    <t>Activos Intangibles</t>
  </si>
  <si>
    <t>12069900010015</t>
  </si>
  <si>
    <t>Deprec. Acum.  Mobiliario Equi. Medico</t>
  </si>
  <si>
    <t>1206990003</t>
  </si>
  <si>
    <t>Amortizacion Consts. y Mejoras</t>
  </si>
  <si>
    <t>120699099990001</t>
  </si>
  <si>
    <t>Deprec. Acum. Equipos de Computación</t>
  </si>
  <si>
    <t>120699099990002</t>
  </si>
  <si>
    <t>Deprec. Acum. Equipos de Comunicación y Señalamiento</t>
  </si>
  <si>
    <t>120699099990003</t>
  </si>
  <si>
    <t>Deprec. Acum. Equipos de Muebles y Equipos de Oficina</t>
  </si>
  <si>
    <t>120699099990004</t>
  </si>
  <si>
    <t>Deprec. Acum. Herramientas y Repuestos Mayores</t>
  </si>
  <si>
    <t>120699099990005</t>
  </si>
  <si>
    <t>Deprec. Acum. Aparatos de Serv. Electricos</t>
  </si>
  <si>
    <t>120699099990006</t>
  </si>
  <si>
    <t>Deprec. Acum. Muebles Equipos Cocina y Comedor</t>
  </si>
  <si>
    <t>120699099990007</t>
  </si>
  <si>
    <t>Deprec. Acum. Accesorios de Cómputos y Otros</t>
  </si>
  <si>
    <t>120699099990009</t>
  </si>
  <si>
    <t>Deprec. Acum. Sistema de Seguridad</t>
  </si>
  <si>
    <t>120699099990010</t>
  </si>
  <si>
    <t>Deprec. Acum. De Vallas Publicitarias</t>
  </si>
  <si>
    <t>120699099990011</t>
  </si>
  <si>
    <t>Deprec. Acum. Cámara Fotográfica</t>
  </si>
  <si>
    <t>120699099990012</t>
  </si>
  <si>
    <t>Deprec. Acum.  En Edificacion</t>
  </si>
  <si>
    <t>120699099990013</t>
  </si>
  <si>
    <t>Deprec. Acu. Equipo Transportes</t>
  </si>
  <si>
    <t>129801</t>
  </si>
  <si>
    <t>Fianzas y Depósitos</t>
  </si>
  <si>
    <t>12980100010001</t>
  </si>
  <si>
    <t>Fianza Luz Edesur Metropolitana</t>
  </si>
  <si>
    <t>12980100020001</t>
  </si>
  <si>
    <t>Deposito Alq. Ofc. Herrera</t>
  </si>
  <si>
    <t>12980100020002</t>
  </si>
  <si>
    <t>Deposito Alq. Oficina Cancino</t>
  </si>
  <si>
    <t>12980100020005</t>
  </si>
  <si>
    <t>Deposito Oficina La Vega</t>
  </si>
  <si>
    <t>12980100020007</t>
  </si>
  <si>
    <t>Deposito Oficina Puerto Plata</t>
  </si>
  <si>
    <t>12980100020008</t>
  </si>
  <si>
    <t>Deposito Oficina Plaza Metropolitana (A)</t>
  </si>
  <si>
    <t>12980100020010</t>
  </si>
  <si>
    <t>Deposito  Metropolitana Local (B)</t>
  </si>
  <si>
    <t>12980100020012</t>
  </si>
  <si>
    <t>Deposito Oficina San Francisco de Macoris</t>
  </si>
  <si>
    <t>12980100020013</t>
  </si>
  <si>
    <t>Deposito Oficina Mao (Local I y II)</t>
  </si>
  <si>
    <t>12980100020014</t>
  </si>
  <si>
    <t>Deposito Oficina Santiago</t>
  </si>
  <si>
    <t>12980100020015</t>
  </si>
  <si>
    <t>Deposito Oficina Azua</t>
  </si>
  <si>
    <t>12980100020016</t>
  </si>
  <si>
    <t>Deposito Oficina Barahona</t>
  </si>
  <si>
    <t>12980100020018</t>
  </si>
  <si>
    <t>Deposito  Alq. Local Fiscaliz. Stiago.</t>
  </si>
  <si>
    <t>12980100020019</t>
  </si>
  <si>
    <t>Deposito Alq. Locales Moca</t>
  </si>
  <si>
    <t>12980100020020</t>
  </si>
  <si>
    <t>Deposito Local Samana</t>
  </si>
  <si>
    <t>12980100020021</t>
  </si>
  <si>
    <t>Deposito Alq. Local Bavaro</t>
  </si>
  <si>
    <t>12980100020022</t>
  </si>
  <si>
    <t>Deposito Alq. Local Nagua</t>
  </si>
  <si>
    <t>12980100020023</t>
  </si>
  <si>
    <t>Deposito  Alq. Local Multi Centro Charles</t>
  </si>
  <si>
    <t>12980100020024</t>
  </si>
  <si>
    <t>Deposito Alquiler Local Plaza Hache</t>
  </si>
  <si>
    <t>12980100020026</t>
  </si>
  <si>
    <t>Deposito Alquiler Local  Plaza Lama Churchill</t>
  </si>
  <si>
    <t>12980100020027</t>
  </si>
  <si>
    <t>Deposito Alquiler Local Nacional Charles</t>
  </si>
  <si>
    <t>12980100020028</t>
  </si>
  <si>
    <t>Deposito Alquiler Local Jumbo Luperon</t>
  </si>
  <si>
    <t>12980100020029</t>
  </si>
  <si>
    <t>Deposito Alquiler Local Plaza Basora</t>
  </si>
  <si>
    <t>12980100020030</t>
  </si>
  <si>
    <t>Deposito de Alquiler Local SM Richeti</t>
  </si>
  <si>
    <t>12980100020031</t>
  </si>
  <si>
    <t>Deposito Alquiler San Jose de Ocoa</t>
  </si>
  <si>
    <t>12980100020032</t>
  </si>
  <si>
    <t>Deposito  Alquiler El Seibo</t>
  </si>
  <si>
    <t>12980100020033</t>
  </si>
  <si>
    <t>Deposito Alquiler Hato Mayor</t>
  </si>
  <si>
    <t>12980100020034</t>
  </si>
  <si>
    <t>Deposito Alquiler Salcedo</t>
  </si>
  <si>
    <t>12980100020035</t>
  </si>
  <si>
    <t>Deposito Alquiler Comendador Elias Piñas</t>
  </si>
  <si>
    <t>12980100020036</t>
  </si>
  <si>
    <t>Deposito Alquiler Local Monte Plata</t>
  </si>
  <si>
    <t>12980100020037</t>
  </si>
  <si>
    <t>Deposito  Alquiler Local Cotui</t>
  </si>
  <si>
    <t>12980100020038</t>
  </si>
  <si>
    <t>Deposito Alquiler Bonao</t>
  </si>
  <si>
    <t>12980100020039</t>
  </si>
  <si>
    <t>Deposito Alquiler Plaza Nunura Neyba</t>
  </si>
  <si>
    <t>12980100020040</t>
  </si>
  <si>
    <t>Deposito Alquiler Local Jimani</t>
  </si>
  <si>
    <t>12980100020043</t>
  </si>
  <si>
    <t>Deposito Alquiler Ofic. Protecom Romana</t>
  </si>
  <si>
    <t>12980100020045</t>
  </si>
  <si>
    <t>Deposito Alquiler Multi Plaza Higuey</t>
  </si>
  <si>
    <t>12980100020046</t>
  </si>
  <si>
    <t>Deposito Alquiler Ofc.II San Cristobal</t>
  </si>
  <si>
    <t>12980100020048</t>
  </si>
  <si>
    <t>Deposito Grupo Ramos Bani</t>
  </si>
  <si>
    <t>12980100030001</t>
  </si>
  <si>
    <t>Contrato de Telecable Por pago por Adelantado</t>
  </si>
  <si>
    <t>12980100030007</t>
  </si>
  <si>
    <t>Depósito Oficina San Juan</t>
  </si>
  <si>
    <t>12980100030038</t>
  </si>
  <si>
    <t>Depósito Oficina Bonao</t>
  </si>
  <si>
    <t>12980100030055</t>
  </si>
  <si>
    <t>Deposito Oficina Boca Chica</t>
  </si>
  <si>
    <t>12980100030056</t>
  </si>
  <si>
    <t>Deposito  Oficina Puerto  Plata(B)</t>
  </si>
  <si>
    <t>12980100030057</t>
  </si>
  <si>
    <t>Deposito Alquiler plaza metropolitana (A) iii</t>
  </si>
  <si>
    <t>12980100030058</t>
  </si>
  <si>
    <t>Deposito Alquiler Jarabacoa</t>
  </si>
  <si>
    <t>12980100030059</t>
  </si>
  <si>
    <t>Deposito Alq. plaza norte villa mella</t>
  </si>
  <si>
    <t>12980100030060</t>
  </si>
  <si>
    <t>Deposito Punto Expreso San F. de Macoris</t>
  </si>
  <si>
    <t>12980100030061</t>
  </si>
  <si>
    <t>Deposito Oficina de Certificacion Tecnica</t>
  </si>
  <si>
    <t>12980100030062</t>
  </si>
  <si>
    <t>Deposito Punto expreso m. plata II</t>
  </si>
  <si>
    <t>12980100030063</t>
  </si>
  <si>
    <t>Deposito oficina protecom  la vega III</t>
  </si>
  <si>
    <t>12980100030064</t>
  </si>
  <si>
    <t>Deposito Oficina San Jose de Ocoa 2 (Calle Duarte)</t>
  </si>
  <si>
    <t>12980100030065</t>
  </si>
  <si>
    <t>Deposito de Alquiler, Almancen  III  SIE, JM</t>
  </si>
  <si>
    <t>12980100030066</t>
  </si>
  <si>
    <t>Deposito alqui. Punto Expreso Protecom Nagua ll</t>
  </si>
  <si>
    <t>12980100030067</t>
  </si>
  <si>
    <t>Deposito alquiler  Ensanche ozama II</t>
  </si>
  <si>
    <t>12980100030068</t>
  </si>
  <si>
    <t>Deposito Plaza Galerias (Santiago)</t>
  </si>
  <si>
    <t>AL 29 FEBRERO 2024</t>
  </si>
  <si>
    <t>EGEHID</t>
  </si>
  <si>
    <t>POSEIDON</t>
  </si>
  <si>
    <t>ETED</t>
  </si>
  <si>
    <t>LOS ORIGENES POWER</t>
  </si>
  <si>
    <t>METALDON</t>
  </si>
  <si>
    <t>EDENORTE</t>
  </si>
  <si>
    <t>WCG</t>
  </si>
  <si>
    <t>ECOENER FOTOVOLTAICA</t>
  </si>
  <si>
    <t>EREN</t>
  </si>
  <si>
    <t>PUERTO PLATA</t>
  </si>
  <si>
    <t>MONTE CRISTI SOLAR</t>
  </si>
  <si>
    <t>EMPRESA GENERADORA DE ELECTRICIDAD</t>
  </si>
  <si>
    <t>EMERALD</t>
  </si>
  <si>
    <t>AESDOMINICANA</t>
  </si>
  <si>
    <t>ECONER</t>
  </si>
  <si>
    <t>FEBRERO</t>
  </si>
  <si>
    <t>PALAMARA</t>
  </si>
  <si>
    <t>MONTERIO POWER</t>
  </si>
  <si>
    <t>.AGUA CLARA</t>
  </si>
  <si>
    <t>PHINEDEVELOPMENT</t>
  </si>
  <si>
    <t>SEABOARD</t>
  </si>
  <si>
    <t>MATRISOL</t>
  </si>
  <si>
    <t>KOROR BUSSINES</t>
  </si>
  <si>
    <t>COSTASUR</t>
  </si>
  <si>
    <t>PUNTA CATALINA</t>
  </si>
  <si>
    <t>KARPOWERSHIP</t>
  </si>
  <si>
    <t>SAN PEDRO BIOENERGY</t>
  </si>
  <si>
    <t>SIBA</t>
  </si>
  <si>
    <t>LEAR INVESTMENTS</t>
  </si>
  <si>
    <t>Partida Fondos Propios Ley 125-01</t>
  </si>
  <si>
    <t>PUEBLO VIEJO DOIMINICANO</t>
  </si>
  <si>
    <t>JUANILLO</t>
  </si>
  <si>
    <t>PHINIE</t>
  </si>
  <si>
    <t>PARQUE EOLICO DEL CARIBE</t>
  </si>
  <si>
    <t xml:space="preserve">LAESA </t>
  </si>
  <si>
    <t>LEAR INVESTMENT</t>
  </si>
  <si>
    <t>PUNTA CANA</t>
  </si>
  <si>
    <t>OTROS INGRESOS</t>
  </si>
  <si>
    <t>Concepto</t>
  </si>
  <si>
    <t>Monto</t>
  </si>
  <si>
    <t>Porcentual</t>
  </si>
  <si>
    <t>Fondo 102</t>
  </si>
  <si>
    <t>Fondo 100</t>
  </si>
  <si>
    <t>Total presupuesto</t>
  </si>
  <si>
    <t>Activos</t>
  </si>
  <si>
    <t xml:space="preserve">BALANZA DE COMPROBACION PRESUPUESTARIA </t>
  </si>
  <si>
    <t>AL 31 DE MARZO DEL 2024</t>
  </si>
  <si>
    <t>Servicio de capacitacion</t>
  </si>
  <si>
    <r>
      <rPr>
        <b/>
        <sz val="11"/>
        <color theme="1"/>
        <rFont val="Calibri"/>
        <family val="2"/>
        <scheme val="minor"/>
      </rPr>
      <t>Fecha de registro:</t>
    </r>
    <r>
      <rPr>
        <sz val="11"/>
        <color theme="1"/>
        <rFont val="Calibri"/>
        <family val="2"/>
        <scheme val="minor"/>
      </rPr>
      <t xml:space="preserve"> hasta el 31 de marzo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</si>
</sst>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ptos"/>
      <family val="2"/>
    </font>
    <font>
      <sz val="11"/>
      <color theme="1"/>
      <name val="Calibri"/>
      <family val="2"/>
    </font>
    <font>
      <sz val="11"/>
      <color indexed="10"/>
      <name val="Calibri"/>
      <family val="2"/>
    </font>
    <font>
      <b/>
      <sz val="12"/>
      <color rgb="FF000000"/>
      <name val="Calibri"/>
      <family val="2"/>
    </font>
    <font>
      <b/>
      <sz val="10.5"/>
      <color theme="1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8.5"/>
      <color rgb="FF000000"/>
      <name val="Arial"/>
      <family val="2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5">
    <xf numFmtId="0" fontId="0" fillId="0" borderId="0" xfId="0"/>
    <xf numFmtId="0" fontId="0" fillId="2" borderId="0" xfId="0" applyFill="1"/>
    <xf numFmtId="43" fontId="0" fillId="0" borderId="0" xfId="1" applyFont="1" applyAlignment="1">
      <alignment wrapText="1"/>
    </xf>
    <xf numFmtId="0" fontId="3" fillId="0" borderId="0" xfId="0" applyFont="1"/>
    <xf numFmtId="0" fontId="0" fillId="0" borderId="0" xfId="0" applyAlignment="1">
      <alignment horizontal="left"/>
    </xf>
    <xf numFmtId="0" fontId="2" fillId="3" borderId="1" xfId="0" applyFont="1" applyFill="1" applyBorder="1"/>
    <xf numFmtId="0" fontId="2" fillId="3" borderId="2" xfId="0" applyFont="1" applyFill="1" applyBorder="1"/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43" fontId="0" fillId="0" borderId="0" xfId="0" applyNumberFormat="1"/>
    <xf numFmtId="0" fontId="2" fillId="0" borderId="4" xfId="0" applyFont="1" applyBorder="1" applyAlignment="1">
      <alignment horizontal="left" wrapText="1"/>
    </xf>
    <xf numFmtId="43" fontId="2" fillId="0" borderId="4" xfId="1" applyFont="1" applyBorder="1" applyAlignment="1">
      <alignment horizontal="left" wrapText="1"/>
    </xf>
    <xf numFmtId="43" fontId="2" fillId="2" borderId="0" xfId="1" applyFont="1" applyFill="1" applyBorder="1" applyAlignment="1">
      <alignment horizontal="left" wrapText="1"/>
    </xf>
    <xf numFmtId="43" fontId="0" fillId="0" borderId="0" xfId="1" applyFont="1" applyAlignment="1"/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43" fontId="2" fillId="0" borderId="0" xfId="1" applyFont="1" applyBorder="1" applyAlignment="1">
      <alignment wrapText="1"/>
    </xf>
    <xf numFmtId="40" fontId="2" fillId="2" borderId="0" xfId="1" applyNumberFormat="1" applyFont="1" applyFill="1" applyBorder="1" applyAlignment="1">
      <alignment wrapText="1"/>
    </xf>
    <xf numFmtId="43" fontId="2" fillId="0" borderId="0" xfId="1" applyFont="1" applyAlignment="1">
      <alignment wrapText="1"/>
    </xf>
    <xf numFmtId="43" fontId="2" fillId="0" borderId="0" xfId="1" applyFont="1" applyAlignment="1"/>
    <xf numFmtId="9" fontId="0" fillId="0" borderId="0" xfId="2" applyFont="1" applyAlignment="1"/>
    <xf numFmtId="0" fontId="0" fillId="0" borderId="0" xfId="0" applyAlignment="1">
      <alignment horizontal="left" wrapText="1"/>
    </xf>
    <xf numFmtId="164" fontId="0" fillId="0" borderId="0" xfId="0" applyNumberFormat="1" applyAlignment="1">
      <alignment wrapText="1"/>
    </xf>
    <xf numFmtId="43" fontId="0" fillId="0" borderId="0" xfId="1" applyFont="1" applyBorder="1" applyAlignment="1"/>
    <xf numFmtId="40" fontId="0" fillId="2" borderId="0" xfId="1" applyNumberFormat="1" applyFont="1" applyFill="1" applyBorder="1" applyAlignment="1"/>
    <xf numFmtId="4" fontId="0" fillId="0" borderId="0" xfId="0" applyNumberFormat="1"/>
    <xf numFmtId="43" fontId="0" fillId="0" borderId="0" xfId="1" applyFont="1" applyAlignment="1">
      <alignment horizontal="center"/>
    </xf>
    <xf numFmtId="164" fontId="2" fillId="0" borderId="0" xfId="0" applyNumberFormat="1" applyFont="1" applyAlignment="1">
      <alignment wrapText="1"/>
    </xf>
    <xf numFmtId="40" fontId="2" fillId="2" borderId="0" xfId="1" applyNumberFormat="1" applyFont="1" applyFill="1" applyBorder="1" applyAlignment="1"/>
    <xf numFmtId="43" fontId="0" fillId="0" borderId="0" xfId="1" applyFont="1" applyFill="1" applyAlignment="1"/>
    <xf numFmtId="164" fontId="0" fillId="0" borderId="0" xfId="0" applyNumberFormat="1"/>
    <xf numFmtId="0" fontId="5" fillId="0" borderId="0" xfId="0" applyFont="1" applyAlignment="1">
      <alignment horizontal="left" wrapText="1"/>
    </xf>
    <xf numFmtId="40" fontId="0" fillId="2" borderId="0" xfId="0" applyNumberFormat="1" applyFill="1"/>
    <xf numFmtId="0" fontId="6" fillId="0" borderId="0" xfId="0" applyFont="1" applyAlignment="1">
      <alignment horizontal="left" wrapText="1"/>
    </xf>
    <xf numFmtId="0" fontId="2" fillId="6" borderId="5" xfId="0" applyFont="1" applyFill="1" applyBorder="1" applyAlignment="1">
      <alignment horizontal="left" wrapText="1"/>
    </xf>
    <xf numFmtId="164" fontId="2" fillId="6" borderId="0" xfId="0" applyNumberFormat="1" applyFont="1" applyFill="1" applyAlignment="1">
      <alignment horizontal="center" wrapText="1"/>
    </xf>
    <xf numFmtId="164" fontId="2" fillId="5" borderId="0" xfId="0" applyNumberFormat="1" applyFont="1" applyFill="1" applyAlignment="1">
      <alignment horizontal="center" wrapText="1"/>
    </xf>
    <xf numFmtId="43" fontId="2" fillId="6" borderId="5" xfId="1" applyFont="1" applyFill="1" applyBorder="1" applyAlignment="1">
      <alignment horizontal="center" wrapText="1"/>
    </xf>
    <xf numFmtId="165" fontId="0" fillId="0" borderId="0" xfId="0" applyNumberFormat="1"/>
    <xf numFmtId="164" fontId="2" fillId="0" borderId="4" xfId="0" applyNumberFormat="1" applyFont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43" fontId="2" fillId="0" borderId="4" xfId="1" applyFont="1" applyBorder="1" applyAlignment="1">
      <alignment wrapText="1"/>
    </xf>
    <xf numFmtId="164" fontId="2" fillId="6" borderId="5" xfId="0" applyNumberFormat="1" applyFont="1" applyFill="1" applyBorder="1" applyAlignment="1">
      <alignment horizontal="center" wrapText="1"/>
    </xf>
    <xf numFmtId="164" fontId="2" fillId="5" borderId="5" xfId="0" applyNumberFormat="1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left" wrapText="1"/>
    </xf>
    <xf numFmtId="164" fontId="4" fillId="4" borderId="0" xfId="0" applyNumberFormat="1" applyFont="1" applyFill="1" applyAlignment="1">
      <alignment horizontal="left" wrapText="1"/>
    </xf>
    <xf numFmtId="164" fontId="2" fillId="4" borderId="0" xfId="0" applyNumberFormat="1" applyFont="1" applyFill="1" applyAlignment="1">
      <alignment horizontal="center" wrapText="1"/>
    </xf>
    <xf numFmtId="43" fontId="2" fillId="4" borderId="0" xfId="1" applyFont="1" applyFill="1" applyBorder="1" applyAlignment="1">
      <alignment horizontal="center" wrapText="1"/>
    </xf>
    <xf numFmtId="0" fontId="2" fillId="3" borderId="3" xfId="0" applyFont="1" applyFill="1" applyBorder="1"/>
    <xf numFmtId="43" fontId="0" fillId="0" borderId="0" xfId="1" applyFont="1"/>
    <xf numFmtId="43" fontId="4" fillId="4" borderId="0" xfId="1" applyFont="1" applyFill="1" applyAlignment="1">
      <alignment horizontal="center" wrapText="1"/>
    </xf>
    <xf numFmtId="43" fontId="2" fillId="0" borderId="0" xfId="1" applyFont="1"/>
    <xf numFmtId="43" fontId="2" fillId="4" borderId="0" xfId="1" applyFont="1" applyFill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/>
    <xf numFmtId="49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165" fontId="7" fillId="0" borderId="0" xfId="0" applyNumberFormat="1" applyFont="1"/>
    <xf numFmtId="0" fontId="8" fillId="0" borderId="6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8" fillId="8" borderId="0" xfId="0" applyFont="1" applyFill="1" applyAlignment="1">
      <alignment horizontal="left"/>
    </xf>
    <xf numFmtId="0" fontId="4" fillId="7" borderId="0" xfId="0" applyFont="1" applyFill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6" xfId="0" applyBorder="1"/>
    <xf numFmtId="43" fontId="1" fillId="0" borderId="0" xfId="1" applyFont="1" applyBorder="1" applyAlignment="1">
      <alignment horizontal="center"/>
    </xf>
    <xf numFmtId="43" fontId="2" fillId="0" borderId="0" xfId="0" applyNumberFormat="1" applyFont="1"/>
    <xf numFmtId="0" fontId="0" fillId="9" borderId="0" xfId="0" applyFill="1"/>
    <xf numFmtId="43" fontId="2" fillId="9" borderId="0" xfId="1" applyFont="1" applyFill="1"/>
    <xf numFmtId="0" fontId="4" fillId="0" borderId="6" xfId="0" applyFont="1" applyBorder="1" applyAlignment="1">
      <alignment horizontal="center" wrapText="1"/>
    </xf>
    <xf numFmtId="0" fontId="8" fillId="0" borderId="0" xfId="0" applyFont="1"/>
    <xf numFmtId="43" fontId="8" fillId="0" borderId="0" xfId="1" applyFont="1" applyAlignment="1"/>
    <xf numFmtId="43" fontId="8" fillId="0" borderId="0" xfId="1" applyFont="1"/>
    <xf numFmtId="49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0" fontId="11" fillId="0" borderId="0" xfId="0" applyFont="1" applyAlignment="1">
      <alignment vertical="center"/>
    </xf>
    <xf numFmtId="43" fontId="0" fillId="0" borderId="7" xfId="1" applyFont="1" applyBorder="1"/>
    <xf numFmtId="0" fontId="12" fillId="0" borderId="0" xfId="0" applyFont="1" applyAlignment="1">
      <alignment vertical="center"/>
    </xf>
    <xf numFmtId="4" fontId="13" fillId="0" borderId="0" xfId="0" applyNumberFormat="1" applyFont="1" applyAlignment="1">
      <alignment horizontal="right"/>
    </xf>
    <xf numFmtId="0" fontId="14" fillId="10" borderId="0" xfId="0" applyFont="1" applyFill="1" applyAlignment="1">
      <alignment vertical="center" wrapText="1"/>
    </xf>
    <xf numFmtId="0" fontId="15" fillId="10" borderId="0" xfId="0" applyFont="1" applyFill="1" applyAlignment="1">
      <alignment vertical="center" wrapText="1"/>
    </xf>
    <xf numFmtId="0" fontId="12" fillId="10" borderId="0" xfId="0" applyFont="1" applyFill="1" applyAlignment="1">
      <alignment vertical="center" wrapText="1"/>
    </xf>
    <xf numFmtId="0" fontId="16" fillId="10" borderId="0" xfId="0" applyFont="1" applyFill="1" applyAlignment="1">
      <alignment vertical="center" wrapText="1"/>
    </xf>
    <xf numFmtId="0" fontId="17" fillId="10" borderId="0" xfId="0" applyFont="1" applyFill="1" applyAlignment="1">
      <alignment vertical="center" wrapText="1"/>
    </xf>
    <xf numFmtId="0" fontId="18" fillId="10" borderId="0" xfId="0" applyFont="1" applyFill="1" applyAlignment="1">
      <alignment vertical="center" wrapText="1"/>
    </xf>
    <xf numFmtId="0" fontId="19" fillId="10" borderId="0" xfId="0" applyFont="1" applyFill="1" applyAlignment="1">
      <alignment vertical="top" wrapText="1"/>
    </xf>
    <xf numFmtId="0" fontId="10" fillId="10" borderId="0" xfId="3" applyFill="1" applyAlignment="1">
      <alignment vertical="center" wrapText="1"/>
    </xf>
    <xf numFmtId="0" fontId="0" fillId="10" borderId="0" xfId="0" applyFill="1" applyAlignment="1">
      <alignment vertical="top" wrapText="1"/>
    </xf>
    <xf numFmtId="43" fontId="2" fillId="9" borderId="0" xfId="1" applyFont="1" applyFill="1" applyAlignment="1">
      <alignment horizontal="center"/>
    </xf>
    <xf numFmtId="43" fontId="0" fillId="9" borderId="0" xfId="1" applyFont="1" applyFill="1"/>
    <xf numFmtId="43" fontId="0" fillId="0" borderId="0" xfId="1" applyFont="1" applyFill="1"/>
    <xf numFmtId="0" fontId="4" fillId="7" borderId="7" xfId="0" applyFont="1" applyFill="1" applyBorder="1" applyAlignment="1">
      <alignment horizontal="center"/>
    </xf>
    <xf numFmtId="43" fontId="4" fillId="7" borderId="0" xfId="1" applyFont="1" applyFill="1" applyAlignment="1">
      <alignment horizontal="center"/>
    </xf>
    <xf numFmtId="43" fontId="2" fillId="0" borderId="7" xfId="1" applyFont="1" applyBorder="1"/>
    <xf numFmtId="43" fontId="4" fillId="0" borderId="0" xfId="1" applyFont="1" applyAlignment="1">
      <alignment horizontal="center"/>
    </xf>
    <xf numFmtId="43" fontId="4" fillId="7" borderId="7" xfId="1" applyFont="1" applyFill="1" applyBorder="1" applyAlignment="1">
      <alignment horizontal="center"/>
    </xf>
    <xf numFmtId="43" fontId="2" fillId="0" borderId="0" xfId="1" applyFont="1" applyBorder="1"/>
    <xf numFmtId="43" fontId="1" fillId="0" borderId="0" xfId="1" applyFont="1"/>
    <xf numFmtId="0" fontId="20" fillId="0" borderId="0" xfId="0" applyFont="1"/>
    <xf numFmtId="43" fontId="20" fillId="0" borderId="0" xfId="0" applyNumberFormat="1" applyFont="1"/>
    <xf numFmtId="43" fontId="20" fillId="0" borderId="0" xfId="1" applyFont="1"/>
    <xf numFmtId="43" fontId="9" fillId="0" borderId="0" xfId="1" applyFont="1"/>
    <xf numFmtId="43" fontId="9" fillId="0" borderId="0" xfId="0" applyNumberFormat="1" applyFont="1"/>
    <xf numFmtId="0" fontId="9" fillId="0" borderId="0" xfId="0" applyFont="1"/>
    <xf numFmtId="0" fontId="2" fillId="0" borderId="0" xfId="0" applyFont="1"/>
    <xf numFmtId="43" fontId="0" fillId="11" borderId="0" xfId="1" applyFont="1" applyFill="1"/>
    <xf numFmtId="0" fontId="0" fillId="11" borderId="0" xfId="0" applyFill="1"/>
    <xf numFmtId="43" fontId="0" fillId="0" borderId="0" xfId="1" applyFont="1" applyAlignment="1">
      <alignment horizontal="left"/>
    </xf>
    <xf numFmtId="43" fontId="0" fillId="11" borderId="0" xfId="0" applyNumberFormat="1" applyFill="1"/>
    <xf numFmtId="4" fontId="0" fillId="8" borderId="0" xfId="0" applyNumberFormat="1" applyFill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2" fillId="10" borderId="0" xfId="0" applyFont="1" applyFill="1" applyAlignment="1">
      <alignment vertical="top" wrapText="1"/>
    </xf>
    <xf numFmtId="0" fontId="16" fillId="10" borderId="0" xfId="0" applyFont="1" applyFill="1" applyAlignment="1">
      <alignment vertic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3" fontId="21" fillId="0" borderId="0" xfId="1" applyFont="1" applyBorder="1"/>
    <xf numFmtId="43" fontId="7" fillId="0" borderId="0" xfId="0" applyNumberFormat="1" applyFont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8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numFmt numFmtId="4" formatCode="#,##0.00"/>
      <alignment horizontal="righ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06/relationships/rdRichValueTypes" Target="richData/rdRichValueType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06/relationships/rdRichValueStructure" Target="richData/rdrichvaluestructure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06/relationships/rdRichValue" Target="richData/rdrichvalue.xml"/><Relationship Id="rId5" Type="http://schemas.openxmlformats.org/officeDocument/2006/relationships/externalLink" Target="externalLinks/externalLink1.xml"/><Relationship Id="rId10" Type="http://schemas.microsoft.com/office/2022/10/relationships/richValueRel" Target="richData/richValueRel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Presupuesto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800-42FF-B130-595EA0099B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800-42FF-B130-595EA0099B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[1]Ingresos!$A$43:$A$44</c:f>
              <c:strCache>
                <c:ptCount val="2"/>
                <c:pt idx="0">
                  <c:v>Fondo 102</c:v>
                </c:pt>
                <c:pt idx="1">
                  <c:v>Fondo 100</c:v>
                </c:pt>
              </c:strCache>
            </c:strRef>
          </c:cat>
          <c:val>
            <c:numRef>
              <c:f>[1]Ingresos!$C$43:$C$44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5-4BDD-AB21-3ED870B10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463317</xdr:colOff>
      <xdr:row>1</xdr:row>
      <xdr:rowOff>81652</xdr:rowOff>
    </xdr:from>
    <xdr:to>
      <xdr:col>5</xdr:col>
      <xdr:colOff>1188425</xdr:colOff>
      <xdr:row>6</xdr:row>
      <xdr:rowOff>224118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EF7F8217-0A77-431B-949A-93CCF3ED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152729" y="272152"/>
          <a:ext cx="5207461" cy="1094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1047750</xdr:colOff>
      <xdr:row>0</xdr:row>
      <xdr:rowOff>9525</xdr:rowOff>
    </xdr:from>
    <xdr:to>
      <xdr:col>3</xdr:col>
      <xdr:colOff>971550</xdr:colOff>
      <xdr:row>6</xdr:row>
      <xdr:rowOff>161925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15FCFFC8-BC76-4DD6-86C7-2A54FDAF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7750" y="9525"/>
          <a:ext cx="489585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1047750</xdr:colOff>
      <xdr:row>0</xdr:row>
      <xdr:rowOff>9525</xdr:rowOff>
    </xdr:from>
    <xdr:to>
      <xdr:col>3</xdr:col>
      <xdr:colOff>971550</xdr:colOff>
      <xdr:row>6</xdr:row>
      <xdr:rowOff>161925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E1939236-C193-4591-AA2C-D9817898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7750" y="9525"/>
          <a:ext cx="4333875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123825</xdr:colOff>
      <xdr:row>49</xdr:row>
      <xdr:rowOff>138112</xdr:rowOff>
    </xdr:from>
    <xdr:to>
      <xdr:col>5</xdr:col>
      <xdr:colOff>285750</xdr:colOff>
      <xdr:row>64</xdr:row>
      <xdr:rowOff>23812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6B5573A-E5B4-4400-A2F6-D1FC4BD20F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siedo-my.sharepoint.com/personal/aabreu_sie_gov_do/Documents/Escritorio/Informe%20Ejecuci&#243;n%20Presupuesto/Carpeta/Ejecuci&#243;n%20Presupuesto/EJECUCIONES/Informe%20de%20ejecuci&#243;n%20DIGEPRES%202024/2.%20Febrero/Ejecuci&#243;n%20febrero%202024%20DIGECOG.xlsx" TargetMode="External"/><Relationship Id="rId2" Type="http://schemas.microsoft.com/office/2019/04/relationships/externalLinkLongPath" Target="/personal/aabreu_sie_gov_do/Documents/Escritorio/Informe%20Ejecuci&#243;n%20Presupuesto/Carpeta/Ejecuci&#243;n%20Presupuesto/EJECUCIONES/Informe%20de%20ejecuci&#243;n%20DIGEPRES%202024/2.%20Febrero/Ejecuci&#243;n%20febrero%202024%20DIGECOG.xlsx?52E4B9B1" TargetMode="External"/><Relationship Id="rId1" Type="http://schemas.openxmlformats.org/officeDocument/2006/relationships/externalLinkPath" Target="file:///\\52E4B9B1\Ejecuci&#243;n%20febrero%202024%20DIGEC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Ejec. Pres. variaciones"/>
      <sheetName val="Flujo de caja febrero"/>
      <sheetName val="DIGECOG CHARO"/>
      <sheetName val="Resumen-comparativo"/>
      <sheetName val="Evidencias febrero"/>
      <sheetName val="Ingresos"/>
      <sheetName val="Activos"/>
    </sheetNames>
    <sheetDataSet>
      <sheetData sheetId="0"/>
      <sheetData sheetId="1"/>
      <sheetData sheetId="2"/>
      <sheetData sheetId="3"/>
      <sheetData sheetId="4"/>
      <sheetData sheetId="5">
        <row r="43">
          <cell r="A43" t="str">
            <v>Fondo 102</v>
          </cell>
          <cell r="C43">
            <v>100</v>
          </cell>
        </row>
        <row r="44">
          <cell r="A44" t="str">
            <v>Fondo 100</v>
          </cell>
          <cell r="C44">
            <v>0</v>
          </cell>
        </row>
      </sheetData>
      <sheetData sheetId="6"/>
    </sheetDataSet>
  </externalBook>
</externalLink>
</file>

<file path=xl/richData/_rels/richValueRel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">
  <rv s="0">
    <v>0</v>
    <v>5</v>
  </rv>
  <rv s="0">
    <v>1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  <rel r:id="rId2"/>
</richValueRel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FFD529-E18E-4544-B362-43F4FFA8159A}" name="Table3" displayName="Table3" ref="A3:G200" totalsRowCount="1">
  <autoFilter ref="A3:G199" xr:uid="{C7FFD529-E18E-4544-B362-43F4FFA8159A}"/>
  <tableColumns count="7">
    <tableColumn id="1" xr3:uid="{9D52AF25-8873-4C8C-BA4B-E66428C5D56B}" name="Cuenta contable" totalsRowDxfId="7"/>
    <tableColumn id="2" xr3:uid="{1C6AF056-BB10-4568-BE89-4311CBE8B8E1}" name="Nombre" totalsRowDxfId="6"/>
    <tableColumn id="3" xr3:uid="{F2D88A14-D85F-4FE8-A163-C641FFF54BD1}" name="Saldo de apertura" totalsRowDxfId="5"/>
    <tableColumn id="4" xr3:uid="{DAF01EB0-77F3-47D5-BA3C-99260B317252}" name="Débito" totalsRowDxfId="4"/>
    <tableColumn id="5" xr3:uid="{D14F41F4-2BC9-4603-B4FC-8CF568F456C1}" name="Crédito" totalsRowDxfId="3"/>
    <tableColumn id="6" xr3:uid="{873595DE-DAF2-4677-99BF-8C66619B470F}" name="Saldo de cierre" totalsRowDxfId="2"/>
    <tableColumn id="7" xr3:uid="{47B52228-D9E9-4CAF-86F1-C8E2A79FDC26}" name="Columna1" totalsRowFunction="sum" dataDxfId="0" totalsRowDxfId="1" dataCellStyle="Millares" totalsRowCellStyle="Millares">
      <calculatedColumnFormula>Table3[[#This Row],[Débito]]-Table3[[#This Row],[Crédito]]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sie.gob.do/" TargetMode="External"/><Relationship Id="rId1" Type="http://schemas.openxmlformats.org/officeDocument/2006/relationships/hyperlink" Target="mailto:cgonzalez@sie.gov.d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94F6E-7F1D-4673-91E1-1066EEB562AA}">
  <sheetPr>
    <pageSetUpPr fitToPage="1"/>
  </sheetPr>
  <dimension ref="A1:AE238"/>
  <sheetViews>
    <sheetView showGridLines="0" tabSelected="1" view="pageBreakPreview" zoomScale="85" zoomScaleNormal="85" zoomScaleSheetLayoutView="85" workbookViewId="0">
      <selection activeCell="A116" sqref="A1:Q116"/>
    </sheetView>
  </sheetViews>
  <sheetFormatPr baseColWidth="10" defaultColWidth="9.140625" defaultRowHeight="15" x14ac:dyDescent="0.25"/>
  <cols>
    <col min="1" max="1" width="40.28515625" customWidth="1"/>
    <col min="2" max="2" width="23.7109375" customWidth="1"/>
    <col min="3" max="3" width="18.85546875" customWidth="1"/>
    <col min="4" max="4" width="2.7109375" style="1" customWidth="1"/>
    <col min="5" max="5" width="22" customWidth="1"/>
    <col min="6" max="6" width="20.7109375" customWidth="1"/>
    <col min="7" max="7" width="21.140625" customWidth="1"/>
    <col min="8" max="8" width="21.28515625" hidden="1" customWidth="1"/>
    <col min="9" max="9" width="21.5703125" hidden="1" customWidth="1"/>
    <col min="10" max="12" width="21.140625" hidden="1" customWidth="1"/>
    <col min="13" max="13" width="23" hidden="1" customWidth="1"/>
    <col min="14" max="14" width="20.7109375" hidden="1" customWidth="1"/>
    <col min="15" max="15" width="21" hidden="1" customWidth="1"/>
    <col min="16" max="16" width="23.7109375" hidden="1" customWidth="1"/>
    <col min="17" max="17" width="25.140625" style="50" customWidth="1"/>
    <col min="18" max="18" width="2.7109375" style="1" customWidth="1"/>
    <col min="19" max="19" width="15.85546875" bestFit="1" customWidth="1"/>
    <col min="20" max="20" width="96.7109375" customWidth="1"/>
    <col min="22" max="29" width="6" customWidth="1"/>
    <col min="30" max="31" width="7" customWidth="1"/>
  </cols>
  <sheetData>
    <row r="1" spans="1:31" x14ac:dyDescent="0.25">
      <c r="A1" s="116"/>
      <c r="B1" s="116"/>
      <c r="D1"/>
    </row>
    <row r="2" spans="1:31" x14ac:dyDescent="0.25">
      <c r="A2" s="116"/>
      <c r="B2" s="116"/>
      <c r="D2"/>
      <c r="R2" s="2"/>
    </row>
    <row r="3" spans="1:31" x14ac:dyDescent="0.25">
      <c r="A3" s="116"/>
      <c r="B3" s="116"/>
      <c r="D3"/>
      <c r="R3" s="2"/>
    </row>
    <row r="4" spans="1:31" x14ac:dyDescent="0.25">
      <c r="A4" s="116"/>
      <c r="B4" s="116"/>
      <c r="D4"/>
      <c r="R4" s="2"/>
    </row>
    <row r="5" spans="1:31" x14ac:dyDescent="0.25">
      <c r="A5" s="116"/>
      <c r="B5" s="116"/>
      <c r="D5"/>
      <c r="R5" s="2"/>
    </row>
    <row r="6" spans="1:31" x14ac:dyDescent="0.25">
      <c r="A6" s="116"/>
      <c r="B6" s="116"/>
      <c r="D6"/>
      <c r="R6" s="2"/>
    </row>
    <row r="7" spans="1:31" ht="18.75" x14ac:dyDescent="0.3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2"/>
      <c r="T7" s="3"/>
    </row>
    <row r="8" spans="1:31" ht="18.75" x14ac:dyDescent="0.3">
      <c r="A8" s="118" t="s">
        <v>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2"/>
      <c r="T8" s="4"/>
    </row>
    <row r="9" spans="1:31" ht="18.75" x14ac:dyDescent="0.3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2"/>
      <c r="T9" s="4"/>
    </row>
    <row r="10" spans="1:31" ht="18.75" x14ac:dyDescent="0.3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2"/>
      <c r="T10" s="4"/>
    </row>
    <row r="11" spans="1:31" ht="15.75" x14ac:dyDescent="0.25">
      <c r="A11" s="119" t="s">
        <v>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2"/>
      <c r="T11" s="4"/>
    </row>
    <row r="12" spans="1:31" ht="15.75" x14ac:dyDescent="0.25">
      <c r="A12" s="119" t="s">
        <v>537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2"/>
      <c r="T12" s="4"/>
    </row>
    <row r="13" spans="1:31" x14ac:dyDescent="0.25">
      <c r="A13" s="120" t="s">
        <v>2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2"/>
      <c r="T13" s="4"/>
    </row>
    <row r="14" spans="1:31" x14ac:dyDescent="0.25">
      <c r="D14"/>
      <c r="R14" s="2"/>
      <c r="T14" s="4"/>
    </row>
    <row r="15" spans="1:31" ht="15" customHeight="1" x14ac:dyDescent="0.25">
      <c r="A15" s="5"/>
      <c r="B15" s="6"/>
      <c r="C15" s="49"/>
      <c r="D15"/>
      <c r="E15" s="121" t="s">
        <v>94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3"/>
      <c r="R15" s="2"/>
      <c r="T15" s="4"/>
    </row>
    <row r="16" spans="1:31" ht="31.5" x14ac:dyDescent="0.25">
      <c r="A16" s="7" t="s">
        <v>3</v>
      </c>
      <c r="B16" s="8" t="s">
        <v>107</v>
      </c>
      <c r="C16" s="8" t="s">
        <v>93</v>
      </c>
      <c r="D16" s="9"/>
      <c r="E16" s="8" t="s">
        <v>4</v>
      </c>
      <c r="F16" s="8" t="s">
        <v>5</v>
      </c>
      <c r="G16" s="8" t="s">
        <v>6</v>
      </c>
      <c r="H16" s="8" t="s">
        <v>7</v>
      </c>
      <c r="I16" s="8" t="s">
        <v>8</v>
      </c>
      <c r="J16" s="8" t="s">
        <v>9</v>
      </c>
      <c r="K16" s="8" t="s">
        <v>10</v>
      </c>
      <c r="L16" s="8" t="s">
        <v>11</v>
      </c>
      <c r="M16" s="8" t="s">
        <v>12</v>
      </c>
      <c r="N16" s="8" t="s">
        <v>13</v>
      </c>
      <c r="O16" s="8" t="s">
        <v>14</v>
      </c>
      <c r="P16" s="8" t="s">
        <v>15</v>
      </c>
      <c r="Q16" s="51" t="s">
        <v>95</v>
      </c>
      <c r="R16" s="9"/>
      <c r="AD16" s="10"/>
      <c r="AE16" s="10"/>
    </row>
    <row r="17" spans="1:31" ht="24.95" customHeight="1" x14ac:dyDescent="0.25">
      <c r="A17" s="11" t="s">
        <v>16</v>
      </c>
      <c r="B17" s="12"/>
      <c r="C17" s="12"/>
      <c r="D17" s="13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3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ht="24.95" customHeight="1" x14ac:dyDescent="0.25">
      <c r="A18" s="15" t="s">
        <v>17</v>
      </c>
      <c r="B18" s="16">
        <f>+B19+B20+B21+B22+B23</f>
        <v>931895797.72296453</v>
      </c>
      <c r="C18" s="17">
        <f>+C19+C20+C21+C22+C23</f>
        <v>0</v>
      </c>
      <c r="D18" s="18"/>
      <c r="E18" s="19">
        <f>+E19+E20+E21+E23+E22</f>
        <v>55555028</v>
      </c>
      <c r="F18" s="19">
        <f>+F19+F20+F21+F23+F22</f>
        <v>55741877</v>
      </c>
      <c r="G18" s="19">
        <f>+G19+G20+G21+G23+G22</f>
        <v>55248507</v>
      </c>
      <c r="H18" s="19">
        <f>+H19+H20+H21+H23+H22</f>
        <v>0</v>
      </c>
      <c r="I18" s="19">
        <f>+I19+I20+I21+I23+I22</f>
        <v>0</v>
      </c>
      <c r="J18" s="20">
        <f t="shared" ref="J18:P18" si="0">+J19+J20+J21+J23+J22</f>
        <v>0</v>
      </c>
      <c r="K18" s="20">
        <f t="shared" si="0"/>
        <v>0</v>
      </c>
      <c r="L18" s="20">
        <f t="shared" si="0"/>
        <v>0</v>
      </c>
      <c r="M18" s="20">
        <f t="shared" si="0"/>
        <v>0</v>
      </c>
      <c r="N18" s="20">
        <f t="shared" si="0"/>
        <v>0</v>
      </c>
      <c r="O18" s="20">
        <f t="shared" si="0"/>
        <v>0</v>
      </c>
      <c r="P18" s="20">
        <f t="shared" si="0"/>
        <v>0</v>
      </c>
      <c r="Q18" s="20">
        <f>+E18+F18+G18+H18+I18+J18+K18+L18+M18+N18+O18+P18</f>
        <v>166545412</v>
      </c>
      <c r="R18" s="18"/>
      <c r="V18" s="21"/>
    </row>
    <row r="19" spans="1:31" ht="24.95" customHeight="1" x14ac:dyDescent="0.25">
      <c r="A19" s="22" t="s">
        <v>18</v>
      </c>
      <c r="B19" s="23">
        <v>618138528.87855649</v>
      </c>
      <c r="C19" s="24"/>
      <c r="D19" s="25"/>
      <c r="E19" s="2">
        <v>45476818</v>
      </c>
      <c r="F19" s="2">
        <v>46173898</v>
      </c>
      <c r="G19" s="2">
        <v>44997727</v>
      </c>
      <c r="H19" s="2"/>
      <c r="I19" s="2"/>
      <c r="J19" s="2"/>
      <c r="K19" s="2"/>
      <c r="L19" s="2"/>
      <c r="M19" s="2"/>
      <c r="N19" s="2"/>
      <c r="O19" s="2"/>
      <c r="P19" s="2"/>
      <c r="Q19" s="2">
        <f t="shared" ref="Q19:Q82" si="1">+E19+F19+G19+H19+I19+J19+K19+L19+M19+N19+O19+P19</f>
        <v>136648443</v>
      </c>
      <c r="R19" s="25"/>
      <c r="S19" s="2"/>
      <c r="T19" s="2"/>
    </row>
    <row r="20" spans="1:31" ht="24.95" customHeight="1" x14ac:dyDescent="0.25">
      <c r="A20" s="22" t="s">
        <v>19</v>
      </c>
      <c r="B20" s="23">
        <v>86231351.392199993</v>
      </c>
      <c r="C20" s="24"/>
      <c r="D20" s="25"/>
      <c r="E20" s="2">
        <v>3721900</v>
      </c>
      <c r="F20" s="14">
        <v>3227644</v>
      </c>
      <c r="G20" s="2">
        <v>3672830</v>
      </c>
      <c r="H20" s="2"/>
      <c r="I20" s="2"/>
      <c r="J20" s="2"/>
      <c r="K20" s="2"/>
      <c r="L20" s="2"/>
      <c r="M20" s="2"/>
      <c r="N20" s="2"/>
      <c r="O20" s="2"/>
      <c r="P20" s="2"/>
      <c r="Q20" s="2">
        <f t="shared" si="1"/>
        <v>10622374</v>
      </c>
      <c r="R20" s="25"/>
      <c r="S20" s="2"/>
      <c r="T20" s="2"/>
    </row>
    <row r="21" spans="1:31" ht="24.95" customHeight="1" x14ac:dyDescent="0.25">
      <c r="A21" s="22" t="s">
        <v>20</v>
      </c>
      <c r="B21" s="23"/>
      <c r="C21" s="24"/>
      <c r="D21" s="25"/>
      <c r="E21" s="2"/>
      <c r="F21" s="14"/>
      <c r="G21" s="14"/>
      <c r="H21" s="2"/>
      <c r="I21" s="2"/>
      <c r="J21" s="14"/>
      <c r="K21" s="14"/>
      <c r="L21" s="14"/>
      <c r="M21" s="14"/>
      <c r="N21" s="14"/>
      <c r="O21" s="14"/>
      <c r="P21" s="14"/>
      <c r="Q21" s="14">
        <f t="shared" si="1"/>
        <v>0</v>
      </c>
      <c r="R21" s="25"/>
    </row>
    <row r="22" spans="1:31" ht="33" customHeight="1" x14ac:dyDescent="0.25">
      <c r="A22" s="22" t="s">
        <v>21</v>
      </c>
      <c r="B22" s="23">
        <v>154590178.17219999</v>
      </c>
      <c r="C22" s="24"/>
      <c r="D22" s="25"/>
      <c r="E22" s="2">
        <v>132609</v>
      </c>
      <c r="F22" s="26">
        <v>94681</v>
      </c>
      <c r="G22" s="14">
        <v>301505</v>
      </c>
      <c r="H22" s="2"/>
      <c r="I22" s="2"/>
      <c r="J22" s="26"/>
      <c r="K22" s="14"/>
      <c r="L22" s="14"/>
      <c r="N22" s="14"/>
      <c r="O22" s="14"/>
      <c r="P22" s="14"/>
      <c r="Q22" s="14">
        <f t="shared" si="1"/>
        <v>528795</v>
      </c>
      <c r="R22" s="25"/>
      <c r="S22" s="10"/>
    </row>
    <row r="23" spans="1:31" ht="33" customHeight="1" x14ac:dyDescent="0.25">
      <c r="A23" s="22" t="s">
        <v>22</v>
      </c>
      <c r="B23" s="23">
        <v>72935739.280008033</v>
      </c>
      <c r="C23" s="24"/>
      <c r="D23" s="25"/>
      <c r="E23" s="2">
        <v>6223701</v>
      </c>
      <c r="F23" s="14">
        <v>6245654</v>
      </c>
      <c r="G23" s="14">
        <v>6276445</v>
      </c>
      <c r="H23" s="2"/>
      <c r="I23" s="2"/>
      <c r="J23" s="14"/>
      <c r="K23" s="14"/>
      <c r="L23" s="14"/>
      <c r="M23" s="27"/>
      <c r="N23" s="14"/>
      <c r="O23" s="14"/>
      <c r="P23" s="14"/>
      <c r="Q23" s="14">
        <f t="shared" si="1"/>
        <v>18745800</v>
      </c>
      <c r="R23" s="25"/>
    </row>
    <row r="24" spans="1:31" ht="24.95" customHeight="1" x14ac:dyDescent="0.25">
      <c r="A24" s="15" t="s">
        <v>23</v>
      </c>
      <c r="B24" s="28">
        <f>+B25+B26+B27+B28+B29+B30+B31+B32+B33</f>
        <v>679794163.96399999</v>
      </c>
      <c r="C24" s="17">
        <f>+C25+C26+C27+C28+C29+C30+C31+C32+C33</f>
        <v>0</v>
      </c>
      <c r="D24" s="29"/>
      <c r="E24" s="19">
        <f>+E25+E26+E27+E28+E29+E30+E31+E32+E33</f>
        <v>22839587</v>
      </c>
      <c r="F24" s="19">
        <f t="shared" ref="F24:N24" si="2">+F25+F26+F27+F28+F29+F30+F31+F32+F33</f>
        <v>28190788</v>
      </c>
      <c r="G24" s="19">
        <f t="shared" si="2"/>
        <v>29409285</v>
      </c>
      <c r="H24" s="19">
        <f t="shared" si="2"/>
        <v>0</v>
      </c>
      <c r="I24" s="19">
        <f t="shared" si="2"/>
        <v>0</v>
      </c>
      <c r="J24" s="20">
        <f t="shared" si="2"/>
        <v>0</v>
      </c>
      <c r="K24" s="20">
        <f t="shared" si="2"/>
        <v>0</v>
      </c>
      <c r="L24" s="20">
        <f t="shared" si="2"/>
        <v>0</v>
      </c>
      <c r="M24" s="52">
        <f t="shared" si="2"/>
        <v>0</v>
      </c>
      <c r="N24" s="52">
        <f t="shared" si="2"/>
        <v>0</v>
      </c>
      <c r="O24" s="52">
        <f>+O25+O26+O27+O28+O29+O30+O31+O32+O33</f>
        <v>0</v>
      </c>
      <c r="P24" s="52">
        <f>+P25+P26+P27+P28+P29+P30+P31+P32+P33</f>
        <v>0</v>
      </c>
      <c r="Q24" s="52">
        <f t="shared" si="1"/>
        <v>80439660</v>
      </c>
      <c r="R24" s="29"/>
    </row>
    <row r="25" spans="1:31" ht="24.95" customHeight="1" x14ac:dyDescent="0.25">
      <c r="A25" s="22" t="s">
        <v>24</v>
      </c>
      <c r="B25" s="23">
        <v>73428551.879999995</v>
      </c>
      <c r="C25" s="24"/>
      <c r="D25" s="25"/>
      <c r="E25" s="2">
        <v>2436637</v>
      </c>
      <c r="F25" s="113">
        <v>2801736</v>
      </c>
      <c r="G25" s="14">
        <v>5845212</v>
      </c>
      <c r="H25" s="2"/>
      <c r="I25" s="2"/>
      <c r="J25" s="14"/>
      <c r="K25" s="14"/>
      <c r="L25" s="14"/>
      <c r="M25" s="14"/>
      <c r="N25" s="14"/>
      <c r="O25" s="14"/>
      <c r="P25" s="14"/>
      <c r="Q25" s="14">
        <f t="shared" si="1"/>
        <v>11083585</v>
      </c>
      <c r="R25" s="25"/>
    </row>
    <row r="26" spans="1:31" ht="24.95" customHeight="1" x14ac:dyDescent="0.25">
      <c r="A26" s="22" t="s">
        <v>25</v>
      </c>
      <c r="B26" s="23">
        <v>63227436.25</v>
      </c>
      <c r="C26" s="24"/>
      <c r="D26" s="25"/>
      <c r="E26" s="14">
        <v>1793342</v>
      </c>
      <c r="F26" s="14">
        <v>3071414</v>
      </c>
      <c r="G26" s="14">
        <v>534740</v>
      </c>
      <c r="H26" s="2"/>
      <c r="I26" s="2"/>
      <c r="J26" s="14"/>
      <c r="K26" s="14"/>
      <c r="L26" s="14"/>
      <c r="M26" s="14"/>
      <c r="N26" s="14"/>
      <c r="O26" s="14"/>
      <c r="P26" s="14"/>
      <c r="Q26" s="14">
        <f t="shared" si="1"/>
        <v>5399496</v>
      </c>
      <c r="R26" s="25"/>
    </row>
    <row r="27" spans="1:31" ht="24.95" customHeight="1" x14ac:dyDescent="0.25">
      <c r="A27" s="22" t="s">
        <v>26</v>
      </c>
      <c r="B27" s="23">
        <v>14500000</v>
      </c>
      <c r="C27" s="24"/>
      <c r="D27" s="25"/>
      <c r="E27" s="2">
        <v>673145</v>
      </c>
      <c r="F27" s="14">
        <v>462144</v>
      </c>
      <c r="G27" s="14">
        <v>1910790</v>
      </c>
      <c r="H27" s="2"/>
      <c r="I27" s="2"/>
      <c r="J27" s="14"/>
      <c r="K27" s="14"/>
      <c r="L27" s="14"/>
      <c r="M27" s="14"/>
      <c r="N27" s="14"/>
      <c r="O27" s="14"/>
      <c r="P27" s="14"/>
      <c r="Q27" s="14">
        <f t="shared" si="1"/>
        <v>3046079</v>
      </c>
      <c r="R27" s="25"/>
    </row>
    <row r="28" spans="1:31" ht="24.95" customHeight="1" x14ac:dyDescent="0.25">
      <c r="A28" s="22" t="s">
        <v>27</v>
      </c>
      <c r="B28" s="23">
        <v>17944000</v>
      </c>
      <c r="C28" s="24"/>
      <c r="D28" s="25"/>
      <c r="E28" s="2">
        <v>11643</v>
      </c>
      <c r="F28" s="14">
        <v>20036</v>
      </c>
      <c r="G28" s="14">
        <v>162140</v>
      </c>
      <c r="H28" s="2"/>
      <c r="I28" s="2"/>
      <c r="J28" s="14"/>
      <c r="K28" s="14"/>
      <c r="L28" s="14"/>
      <c r="M28" s="14"/>
      <c r="N28" s="14"/>
      <c r="O28" s="14"/>
      <c r="P28" s="14"/>
      <c r="Q28" s="14">
        <f t="shared" si="1"/>
        <v>193819</v>
      </c>
      <c r="R28" s="25"/>
    </row>
    <row r="29" spans="1:31" ht="24.95" customHeight="1" x14ac:dyDescent="0.25">
      <c r="A29" s="22" t="s">
        <v>28</v>
      </c>
      <c r="B29" s="23">
        <v>116579307.89399999</v>
      </c>
      <c r="C29" s="24"/>
      <c r="D29" s="25"/>
      <c r="E29" s="2">
        <v>3512002</v>
      </c>
      <c r="F29" s="14">
        <v>9045025</v>
      </c>
      <c r="G29" s="14">
        <v>5928237</v>
      </c>
      <c r="H29" s="2"/>
      <c r="I29" s="2"/>
      <c r="J29" s="14"/>
      <c r="K29" s="14"/>
      <c r="L29" s="14"/>
      <c r="M29" s="14"/>
      <c r="N29" s="14"/>
      <c r="O29" s="14"/>
      <c r="P29" s="14"/>
      <c r="Q29" s="14">
        <f t="shared" si="1"/>
        <v>18485264</v>
      </c>
      <c r="R29" s="25"/>
    </row>
    <row r="30" spans="1:31" ht="24.95" customHeight="1" x14ac:dyDescent="0.25">
      <c r="A30" s="22" t="s">
        <v>29</v>
      </c>
      <c r="B30" s="23">
        <v>58610555</v>
      </c>
      <c r="C30" s="24"/>
      <c r="D30" s="25"/>
      <c r="E30" s="2">
        <v>5548979</v>
      </c>
      <c r="F30" s="14">
        <v>4571230</v>
      </c>
      <c r="G30" s="14">
        <v>4619238</v>
      </c>
      <c r="H30" s="2"/>
      <c r="I30" s="2"/>
      <c r="J30" s="14"/>
      <c r="K30" s="14"/>
      <c r="L30" s="14"/>
      <c r="M30" s="14"/>
      <c r="N30" s="14"/>
      <c r="O30" s="14"/>
      <c r="P30" s="14"/>
      <c r="Q30" s="14">
        <f t="shared" si="1"/>
        <v>14739447</v>
      </c>
      <c r="R30" s="25"/>
    </row>
    <row r="31" spans="1:31" ht="48" customHeight="1" x14ac:dyDescent="0.25">
      <c r="A31" s="22" t="s">
        <v>30</v>
      </c>
      <c r="B31" s="23">
        <v>28468550</v>
      </c>
      <c r="C31" s="24"/>
      <c r="D31" s="25"/>
      <c r="E31" s="2">
        <v>305269</v>
      </c>
      <c r="F31" s="14">
        <v>283713</v>
      </c>
      <c r="G31" s="14">
        <v>1436300</v>
      </c>
      <c r="H31" s="2"/>
      <c r="I31" s="2"/>
      <c r="J31" s="14"/>
      <c r="K31" s="14"/>
      <c r="L31" s="14"/>
      <c r="M31" s="14"/>
      <c r="N31" s="14"/>
      <c r="O31" s="30"/>
      <c r="P31" s="30"/>
      <c r="Q31" s="14">
        <f t="shared" si="1"/>
        <v>2025282</v>
      </c>
      <c r="R31" s="25"/>
    </row>
    <row r="32" spans="1:31" ht="51.75" customHeight="1" x14ac:dyDescent="0.25">
      <c r="A32" s="22" t="s">
        <v>31</v>
      </c>
      <c r="B32" s="23">
        <v>283752762.94</v>
      </c>
      <c r="C32" s="24"/>
      <c r="D32" s="25"/>
      <c r="E32" s="2">
        <v>4578758</v>
      </c>
      <c r="F32" s="14">
        <v>6216899</v>
      </c>
      <c r="G32" s="14">
        <v>6981599</v>
      </c>
      <c r="H32" s="2"/>
      <c r="I32" s="2"/>
      <c r="J32" s="14"/>
      <c r="K32" s="14"/>
      <c r="L32" s="14"/>
      <c r="M32" s="14"/>
      <c r="N32" s="14"/>
      <c r="O32" s="14"/>
      <c r="P32" s="14"/>
      <c r="Q32" s="14">
        <f t="shared" si="1"/>
        <v>17777256</v>
      </c>
      <c r="R32" s="25"/>
    </row>
    <row r="33" spans="1:19" ht="34.5" customHeight="1" x14ac:dyDescent="0.25">
      <c r="A33" s="22" t="s">
        <v>32</v>
      </c>
      <c r="B33" s="23">
        <v>23283000</v>
      </c>
      <c r="C33" s="24"/>
      <c r="D33" s="25"/>
      <c r="E33" s="2">
        <v>3979812</v>
      </c>
      <c r="F33" s="14">
        <v>1718591</v>
      </c>
      <c r="G33" s="14">
        <v>1991029</v>
      </c>
      <c r="H33" s="2"/>
      <c r="I33" s="2"/>
      <c r="J33" s="14"/>
      <c r="K33" s="14"/>
      <c r="L33" s="14"/>
      <c r="N33" s="14"/>
      <c r="O33" s="14"/>
      <c r="P33" s="14"/>
      <c r="Q33" s="14">
        <f t="shared" si="1"/>
        <v>7689432</v>
      </c>
      <c r="R33" s="25"/>
    </row>
    <row r="34" spans="1:19" ht="24.95" customHeight="1" x14ac:dyDescent="0.25">
      <c r="A34" s="15" t="s">
        <v>33</v>
      </c>
      <c r="B34" s="28">
        <f>+B35+B36+B38+B37+B39+B40+B41+B42+B43</f>
        <v>77921401.376800001</v>
      </c>
      <c r="C34" s="17">
        <f>+C35+C36+C37+C38+C39+C40+C41+C42+C43</f>
        <v>0</v>
      </c>
      <c r="D34" s="29"/>
      <c r="E34" s="19">
        <f>+E35+E36+E37+E38+E39+E40+E41+E42+E43</f>
        <v>2111273</v>
      </c>
      <c r="F34" s="19">
        <f t="shared" ref="F34:P34" si="3">+F35+F36+F37+F38+F39+F40+F41+F42+F43</f>
        <v>2571814</v>
      </c>
      <c r="G34" s="19">
        <f t="shared" si="3"/>
        <v>2889717</v>
      </c>
      <c r="H34" s="19">
        <f t="shared" si="3"/>
        <v>0</v>
      </c>
      <c r="I34" s="19">
        <f t="shared" si="3"/>
        <v>0</v>
      </c>
      <c r="J34" s="20">
        <f t="shared" si="3"/>
        <v>0</v>
      </c>
      <c r="K34" s="20">
        <f t="shared" si="3"/>
        <v>0</v>
      </c>
      <c r="L34" s="20">
        <f t="shared" si="3"/>
        <v>0</v>
      </c>
      <c r="M34" s="20">
        <f t="shared" si="3"/>
        <v>0</v>
      </c>
      <c r="N34" s="20">
        <f t="shared" si="3"/>
        <v>0</v>
      </c>
      <c r="O34" s="20">
        <f t="shared" si="3"/>
        <v>0</v>
      </c>
      <c r="P34" s="20">
        <f t="shared" si="3"/>
        <v>0</v>
      </c>
      <c r="Q34" s="20">
        <f t="shared" si="1"/>
        <v>7572804</v>
      </c>
      <c r="R34" s="29"/>
    </row>
    <row r="35" spans="1:19" ht="33" customHeight="1" x14ac:dyDescent="0.25">
      <c r="A35" s="22" t="s">
        <v>34</v>
      </c>
      <c r="B35" s="23">
        <v>3663000</v>
      </c>
      <c r="C35" s="24"/>
      <c r="D35" s="25"/>
      <c r="E35" s="2">
        <v>173989</v>
      </c>
      <c r="F35" s="14">
        <v>184680</v>
      </c>
      <c r="G35" s="14">
        <v>162079</v>
      </c>
      <c r="H35" s="2"/>
      <c r="I35" s="2"/>
      <c r="J35" s="14"/>
      <c r="K35" s="14"/>
      <c r="L35" s="14"/>
      <c r="M35" s="14"/>
      <c r="N35" s="14"/>
      <c r="O35" s="14"/>
      <c r="P35" s="14"/>
      <c r="Q35" s="14">
        <f t="shared" si="1"/>
        <v>520748</v>
      </c>
      <c r="R35" s="25"/>
    </row>
    <row r="36" spans="1:19" ht="24.95" customHeight="1" x14ac:dyDescent="0.25">
      <c r="A36" s="22" t="s">
        <v>35</v>
      </c>
      <c r="B36" s="23">
        <v>2609025</v>
      </c>
      <c r="C36" s="24"/>
      <c r="D36" s="25"/>
      <c r="E36" s="2"/>
      <c r="F36" s="14"/>
      <c r="G36" s="14">
        <v>581315</v>
      </c>
      <c r="H36" s="2"/>
      <c r="I36" s="2"/>
      <c r="J36" s="14"/>
      <c r="K36" s="14"/>
      <c r="L36" s="14"/>
      <c r="M36" s="14"/>
      <c r="N36" s="14"/>
      <c r="O36" s="14"/>
      <c r="P36" s="14"/>
      <c r="Q36" s="14">
        <f t="shared" si="1"/>
        <v>581315</v>
      </c>
      <c r="R36" s="25"/>
    </row>
    <row r="37" spans="1:19" ht="40.5" customHeight="1" x14ac:dyDescent="0.25">
      <c r="A37" s="22" t="s">
        <v>36</v>
      </c>
      <c r="B37" s="23">
        <v>10182043.5</v>
      </c>
      <c r="C37" s="24"/>
      <c r="D37" s="25"/>
      <c r="E37" s="2">
        <v>178230</v>
      </c>
      <c r="F37" s="14">
        <v>176608</v>
      </c>
      <c r="G37" s="14">
        <v>122890</v>
      </c>
      <c r="H37" s="2"/>
      <c r="I37" s="2"/>
      <c r="J37" s="14"/>
      <c r="K37" s="14"/>
      <c r="L37" s="14"/>
      <c r="M37" s="14"/>
      <c r="N37" s="14"/>
      <c r="O37" s="14"/>
      <c r="P37" s="14"/>
      <c r="Q37" s="14">
        <f t="shared" si="1"/>
        <v>477728</v>
      </c>
      <c r="R37" s="25"/>
    </row>
    <row r="38" spans="1:19" ht="24.95" customHeight="1" x14ac:dyDescent="0.25">
      <c r="A38" s="22" t="s">
        <v>37</v>
      </c>
      <c r="B38" s="23">
        <v>156600</v>
      </c>
      <c r="C38" s="24"/>
      <c r="D38" s="25"/>
      <c r="E38" s="2">
        <v>4095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>
        <f t="shared" si="1"/>
        <v>4095</v>
      </c>
      <c r="R38" s="25"/>
    </row>
    <row r="39" spans="1:19" ht="24.95" customHeight="1" x14ac:dyDescent="0.25">
      <c r="A39" s="22" t="s">
        <v>38</v>
      </c>
      <c r="B39" s="23">
        <v>1865000</v>
      </c>
      <c r="C39" s="24"/>
      <c r="D39" s="25"/>
      <c r="E39" s="2">
        <v>4425</v>
      </c>
      <c r="F39" s="14">
        <v>3375</v>
      </c>
      <c r="G39" s="14">
        <v>5362</v>
      </c>
      <c r="H39" s="14"/>
      <c r="I39" s="14"/>
      <c r="J39" s="14"/>
      <c r="K39" s="14"/>
      <c r="L39" s="14"/>
      <c r="M39" s="14"/>
      <c r="N39" s="14"/>
      <c r="O39" s="14"/>
      <c r="P39" s="14"/>
      <c r="Q39" s="14">
        <f t="shared" si="1"/>
        <v>13162</v>
      </c>
      <c r="R39" s="25"/>
    </row>
    <row r="40" spans="1:19" ht="35.25" customHeight="1" x14ac:dyDescent="0.25">
      <c r="A40" s="22" t="s">
        <v>39</v>
      </c>
      <c r="B40" s="23">
        <v>617030</v>
      </c>
      <c r="C40" s="24"/>
      <c r="D40" s="25"/>
      <c r="E40" s="2">
        <v>8891</v>
      </c>
      <c r="F40" s="14">
        <v>5958</v>
      </c>
      <c r="G40" s="14">
        <v>557</v>
      </c>
      <c r="H40" s="2"/>
      <c r="I40" s="2"/>
      <c r="J40" s="14"/>
      <c r="K40" s="14"/>
      <c r="L40" s="14"/>
      <c r="M40" s="14"/>
      <c r="N40" s="14"/>
      <c r="O40" s="14"/>
      <c r="P40" s="14"/>
      <c r="Q40" s="14">
        <f t="shared" si="1"/>
        <v>15406</v>
      </c>
      <c r="R40" s="25"/>
    </row>
    <row r="41" spans="1:19" ht="33.75" customHeight="1" x14ac:dyDescent="0.25">
      <c r="A41" s="22" t="s">
        <v>40</v>
      </c>
      <c r="B41" s="23">
        <v>40956007.519999996</v>
      </c>
      <c r="C41" s="24"/>
      <c r="D41" s="25"/>
      <c r="E41" s="2">
        <v>1430108</v>
      </c>
      <c r="F41" s="14">
        <v>1845416</v>
      </c>
      <c r="G41" s="14">
        <v>1669988</v>
      </c>
      <c r="H41" s="2"/>
      <c r="I41" s="2"/>
      <c r="J41" s="14"/>
      <c r="K41" s="14"/>
      <c r="L41" s="14"/>
      <c r="M41" s="14"/>
      <c r="N41" s="14"/>
      <c r="O41" s="14"/>
      <c r="P41" s="14"/>
      <c r="Q41" s="14">
        <f t="shared" si="1"/>
        <v>4945512</v>
      </c>
      <c r="R41" s="25"/>
    </row>
    <row r="42" spans="1:19" ht="35.25" customHeight="1" x14ac:dyDescent="0.25">
      <c r="A42" s="22" t="s">
        <v>41</v>
      </c>
      <c r="B42" s="23"/>
      <c r="C42" s="24"/>
      <c r="D42" s="25"/>
      <c r="E42" s="2"/>
      <c r="F42" s="14"/>
      <c r="G42" s="14"/>
      <c r="J42" s="14"/>
      <c r="K42" s="14"/>
      <c r="L42" s="14"/>
      <c r="Q42" s="50">
        <f t="shared" si="1"/>
        <v>0</v>
      </c>
      <c r="R42" s="25"/>
    </row>
    <row r="43" spans="1:19" ht="24.95" customHeight="1" x14ac:dyDescent="0.25">
      <c r="A43" s="22" t="s">
        <v>42</v>
      </c>
      <c r="B43" s="23">
        <v>17872695.356799997</v>
      </c>
      <c r="C43" s="24"/>
      <c r="D43" s="25"/>
      <c r="E43" s="2">
        <v>311535</v>
      </c>
      <c r="F43" s="14">
        <v>355777</v>
      </c>
      <c r="G43" s="14">
        <v>347526</v>
      </c>
      <c r="H43" s="2"/>
      <c r="I43" s="2"/>
      <c r="J43" s="14"/>
      <c r="K43" s="14"/>
      <c r="L43" s="14"/>
      <c r="M43" s="14"/>
      <c r="N43" s="14"/>
      <c r="O43" s="14"/>
      <c r="P43" s="14"/>
      <c r="Q43" s="14">
        <f t="shared" si="1"/>
        <v>1014838</v>
      </c>
      <c r="R43" s="25"/>
    </row>
    <row r="44" spans="1:19" ht="24.95" customHeight="1" x14ac:dyDescent="0.25">
      <c r="A44" s="15" t="s">
        <v>43</v>
      </c>
      <c r="B44" s="28">
        <f>+B45+B46+B47+B48+B49+B50+B51</f>
        <v>0</v>
      </c>
      <c r="C44" s="17">
        <f>+C45+C46+C47+C48+C49+C50+C51</f>
        <v>0</v>
      </c>
      <c r="D44" s="29"/>
      <c r="E44" s="19">
        <f>+E45+E46+E47+E48+E49+E50+E51</f>
        <v>364717</v>
      </c>
      <c r="F44" s="19">
        <f t="shared" ref="F44:P44" si="4">+F45+F46+F47+F48+F49+F50+F51</f>
        <v>553816</v>
      </c>
      <c r="G44" s="19">
        <f t="shared" si="4"/>
        <v>17000</v>
      </c>
      <c r="H44" s="19">
        <f t="shared" si="4"/>
        <v>0</v>
      </c>
      <c r="I44" s="19">
        <f t="shared" si="4"/>
        <v>0</v>
      </c>
      <c r="J44" s="20">
        <f t="shared" si="4"/>
        <v>0</v>
      </c>
      <c r="K44" s="20">
        <f t="shared" si="4"/>
        <v>0</v>
      </c>
      <c r="L44" s="20">
        <f t="shared" si="4"/>
        <v>0</v>
      </c>
      <c r="M44" s="20">
        <f t="shared" si="4"/>
        <v>0</v>
      </c>
      <c r="N44" s="20">
        <f t="shared" si="4"/>
        <v>0</v>
      </c>
      <c r="O44" s="20">
        <f t="shared" si="4"/>
        <v>0</v>
      </c>
      <c r="P44" s="20">
        <f t="shared" si="4"/>
        <v>0</v>
      </c>
      <c r="Q44" s="20">
        <f t="shared" si="1"/>
        <v>935533</v>
      </c>
      <c r="R44" s="29"/>
    </row>
    <row r="45" spans="1:19" ht="27.75" customHeight="1" x14ac:dyDescent="0.25">
      <c r="A45" s="22" t="s">
        <v>44</v>
      </c>
      <c r="B45" s="23"/>
      <c r="C45" s="24"/>
      <c r="D45" s="25"/>
      <c r="E45" s="2">
        <v>364717</v>
      </c>
      <c r="F45" s="14">
        <v>553816</v>
      </c>
      <c r="G45" s="14">
        <v>17000</v>
      </c>
      <c r="H45" s="14"/>
      <c r="I45" s="14"/>
      <c r="J45" s="14"/>
      <c r="K45" s="14"/>
      <c r="L45" s="14"/>
      <c r="M45" s="14"/>
      <c r="N45" s="14"/>
      <c r="O45" s="14"/>
      <c r="P45" s="14"/>
      <c r="Q45" s="14">
        <f t="shared" si="1"/>
        <v>935533</v>
      </c>
      <c r="R45" s="25"/>
      <c r="S45" s="31"/>
    </row>
    <row r="46" spans="1:19" ht="33.75" customHeight="1" x14ac:dyDescent="0.25">
      <c r="A46" s="22" t="s">
        <v>45</v>
      </c>
      <c r="B46" s="23"/>
      <c r="C46" s="24"/>
      <c r="D46" s="25"/>
      <c r="E46" s="2">
        <v>0</v>
      </c>
      <c r="F46" s="14"/>
      <c r="G46" s="14"/>
      <c r="J46" s="14"/>
      <c r="K46" s="14"/>
      <c r="L46" s="14"/>
      <c r="Q46" s="50">
        <f t="shared" si="1"/>
        <v>0</v>
      </c>
      <c r="R46" s="25"/>
    </row>
    <row r="47" spans="1:19" ht="30" customHeight="1" x14ac:dyDescent="0.25">
      <c r="A47" s="22" t="s">
        <v>46</v>
      </c>
      <c r="B47" s="23"/>
      <c r="C47" s="24"/>
      <c r="D47" s="25"/>
      <c r="E47" s="2">
        <v>0</v>
      </c>
      <c r="F47" s="14"/>
      <c r="G47" s="14"/>
      <c r="J47" s="14"/>
      <c r="K47" s="14"/>
      <c r="L47" s="14"/>
      <c r="Q47" s="50">
        <f t="shared" si="1"/>
        <v>0</v>
      </c>
      <c r="R47" s="25"/>
    </row>
    <row r="48" spans="1:19" ht="33" customHeight="1" x14ac:dyDescent="0.25">
      <c r="A48" s="22" t="s">
        <v>47</v>
      </c>
      <c r="B48" s="23"/>
      <c r="C48" s="24"/>
      <c r="D48" s="25"/>
      <c r="E48" s="2">
        <v>0</v>
      </c>
      <c r="F48" s="14"/>
      <c r="G48" s="14"/>
      <c r="J48" s="14"/>
      <c r="K48" s="14"/>
      <c r="L48" s="14"/>
      <c r="Q48" s="50">
        <f t="shared" si="1"/>
        <v>0</v>
      </c>
      <c r="R48" s="25"/>
    </row>
    <row r="49" spans="1:18" ht="32.25" customHeight="1" x14ac:dyDescent="0.25">
      <c r="A49" s="22" t="s">
        <v>48</v>
      </c>
      <c r="B49" s="23"/>
      <c r="C49" s="24"/>
      <c r="D49" s="25"/>
      <c r="E49" s="2">
        <v>0</v>
      </c>
      <c r="F49" s="14"/>
      <c r="G49" s="14"/>
      <c r="J49" s="14"/>
      <c r="K49" s="14"/>
      <c r="L49" s="14"/>
      <c r="Q49" s="50">
        <f t="shared" si="1"/>
        <v>0</v>
      </c>
      <c r="R49" s="25"/>
    </row>
    <row r="50" spans="1:18" ht="24.95" customHeight="1" x14ac:dyDescent="0.25">
      <c r="A50" s="22" t="s">
        <v>49</v>
      </c>
      <c r="B50" s="23"/>
      <c r="C50" s="24"/>
      <c r="D50" s="25"/>
      <c r="E50" s="2">
        <v>0</v>
      </c>
      <c r="F50" s="14"/>
      <c r="G50" s="14"/>
      <c r="J50" s="14"/>
      <c r="K50" s="14"/>
      <c r="L50" s="14"/>
      <c r="Q50" s="50">
        <f t="shared" si="1"/>
        <v>0</v>
      </c>
      <c r="R50" s="25"/>
    </row>
    <row r="51" spans="1:18" ht="28.5" customHeight="1" x14ac:dyDescent="0.25">
      <c r="A51" s="22" t="s">
        <v>50</v>
      </c>
      <c r="B51" s="23"/>
      <c r="C51" s="24"/>
      <c r="D51" s="25"/>
      <c r="E51" s="2"/>
      <c r="F51" s="14"/>
      <c r="G51" s="14"/>
      <c r="J51" s="14"/>
      <c r="K51" s="14"/>
      <c r="L51" s="14"/>
      <c r="O51" s="26"/>
      <c r="P51" s="26"/>
      <c r="Q51" s="50">
        <f t="shared" si="1"/>
        <v>0</v>
      </c>
      <c r="R51" s="25"/>
    </row>
    <row r="52" spans="1:18" ht="24.95" customHeight="1" x14ac:dyDescent="0.25">
      <c r="A52" s="15" t="s">
        <v>51</v>
      </c>
      <c r="B52" s="28">
        <f>+B53+B54+B55+B56+B57+B58+B59</f>
        <v>5391300</v>
      </c>
      <c r="C52" s="24"/>
      <c r="D52" s="25"/>
      <c r="E52" s="19">
        <f>+E53+E54+E55+E56+E57+E58+E59</f>
        <v>0</v>
      </c>
      <c r="F52" s="14">
        <f t="shared" ref="F52:K52" si="5">+F53+F54+F55+F56+F57+F58+F59</f>
        <v>0</v>
      </c>
      <c r="G52" s="14">
        <f t="shared" si="5"/>
        <v>0</v>
      </c>
      <c r="H52" s="14">
        <f t="shared" si="5"/>
        <v>0</v>
      </c>
      <c r="I52" s="14">
        <f t="shared" si="5"/>
        <v>0</v>
      </c>
      <c r="J52" s="14">
        <f t="shared" si="5"/>
        <v>0</v>
      </c>
      <c r="K52" s="14">
        <f t="shared" si="5"/>
        <v>0</v>
      </c>
      <c r="L52" s="14"/>
      <c r="M52" s="14">
        <f t="shared" ref="M52:O52" si="6">+M53+M54+M55+M56+M57+M58+M59</f>
        <v>0</v>
      </c>
      <c r="N52" s="14">
        <f t="shared" si="6"/>
        <v>0</v>
      </c>
      <c r="O52" s="14">
        <f t="shared" si="6"/>
        <v>0</v>
      </c>
      <c r="P52" s="14"/>
      <c r="Q52" s="14">
        <f t="shared" si="1"/>
        <v>0</v>
      </c>
      <c r="R52" s="25"/>
    </row>
    <row r="53" spans="1:18" ht="24.95" customHeight="1" x14ac:dyDescent="0.25">
      <c r="A53" s="22" t="s">
        <v>52</v>
      </c>
      <c r="B53" s="23">
        <v>4890000</v>
      </c>
      <c r="C53" s="24"/>
      <c r="D53" s="25"/>
      <c r="E53" s="2">
        <v>0</v>
      </c>
      <c r="F53" s="14"/>
      <c r="G53" s="14"/>
      <c r="H53" s="14"/>
      <c r="I53" s="14"/>
      <c r="J53" s="14"/>
      <c r="K53" s="14"/>
      <c r="L53" s="14"/>
      <c r="Q53" s="50">
        <f t="shared" si="1"/>
        <v>0</v>
      </c>
      <c r="R53" s="25"/>
    </row>
    <row r="54" spans="1:18" ht="30" customHeight="1" x14ac:dyDescent="0.25">
      <c r="A54" s="22" t="s">
        <v>53</v>
      </c>
      <c r="B54" s="23"/>
      <c r="C54" s="24"/>
      <c r="D54" s="25"/>
      <c r="E54" s="2"/>
      <c r="F54" s="14"/>
      <c r="G54" s="14"/>
      <c r="H54" s="14"/>
      <c r="I54" s="14"/>
      <c r="J54" s="14"/>
      <c r="K54" s="14"/>
      <c r="L54" s="14"/>
      <c r="Q54" s="50">
        <f t="shared" si="1"/>
        <v>0</v>
      </c>
      <c r="R54" s="25"/>
    </row>
    <row r="55" spans="1:18" ht="28.5" customHeight="1" x14ac:dyDescent="0.25">
      <c r="A55" s="22" t="s">
        <v>54</v>
      </c>
      <c r="B55" s="23"/>
      <c r="C55" s="24"/>
      <c r="D55" s="25"/>
      <c r="E55" s="2"/>
      <c r="F55" s="14"/>
      <c r="G55" s="14"/>
      <c r="H55" s="14"/>
      <c r="I55" s="14"/>
      <c r="J55" s="14"/>
      <c r="K55" s="14"/>
      <c r="L55" s="14"/>
      <c r="Q55" s="50">
        <f t="shared" si="1"/>
        <v>0</v>
      </c>
      <c r="R55" s="25"/>
    </row>
    <row r="56" spans="1:18" ht="33.75" customHeight="1" x14ac:dyDescent="0.25">
      <c r="A56" s="22" t="s">
        <v>55</v>
      </c>
      <c r="B56" s="23"/>
      <c r="C56" s="24"/>
      <c r="D56" s="25"/>
      <c r="E56" s="2"/>
      <c r="F56" s="14"/>
      <c r="G56" s="14"/>
      <c r="H56" s="14"/>
      <c r="I56" s="14"/>
      <c r="J56" s="14"/>
      <c r="K56" s="14"/>
      <c r="L56" s="14"/>
      <c r="Q56" s="50">
        <f t="shared" si="1"/>
        <v>0</v>
      </c>
      <c r="R56" s="25"/>
    </row>
    <row r="57" spans="1:18" ht="30" customHeight="1" x14ac:dyDescent="0.25">
      <c r="A57" s="22" t="s">
        <v>56</v>
      </c>
      <c r="B57" s="23"/>
      <c r="C57" s="24"/>
      <c r="D57" s="25"/>
      <c r="E57" s="2"/>
      <c r="F57" s="14"/>
      <c r="G57" s="14"/>
      <c r="H57" s="14"/>
      <c r="I57" s="14"/>
      <c r="J57" s="14"/>
      <c r="K57" s="14"/>
      <c r="L57" s="14"/>
      <c r="Q57" s="50">
        <f t="shared" si="1"/>
        <v>0</v>
      </c>
      <c r="R57" s="25"/>
    </row>
    <row r="58" spans="1:18" ht="24.95" customHeight="1" x14ac:dyDescent="0.25">
      <c r="A58" s="22" t="s">
        <v>57</v>
      </c>
      <c r="B58" s="23">
        <v>501300</v>
      </c>
      <c r="C58" s="24"/>
      <c r="D58" s="25"/>
      <c r="E58" s="2"/>
      <c r="F58" s="14"/>
      <c r="G58" s="14"/>
      <c r="H58" s="14"/>
      <c r="I58" s="14"/>
      <c r="J58" s="14"/>
      <c r="K58" s="14"/>
      <c r="L58" s="14"/>
      <c r="Q58" s="50">
        <f t="shared" si="1"/>
        <v>0</v>
      </c>
      <c r="R58" s="25"/>
    </row>
    <row r="59" spans="1:18" ht="33.75" customHeight="1" x14ac:dyDescent="0.25">
      <c r="A59" s="22" t="s">
        <v>58</v>
      </c>
      <c r="B59" s="23"/>
      <c r="C59" s="24"/>
      <c r="D59" s="25"/>
      <c r="E59" s="2"/>
      <c r="F59" s="14"/>
      <c r="G59" s="14"/>
      <c r="H59" s="14"/>
      <c r="I59" s="14"/>
      <c r="J59" s="14"/>
      <c r="K59" s="14"/>
      <c r="L59" s="14"/>
      <c r="Q59" s="50">
        <f t="shared" si="1"/>
        <v>0</v>
      </c>
      <c r="R59" s="25"/>
    </row>
    <row r="60" spans="1:18" ht="39.75" customHeight="1" x14ac:dyDescent="0.25">
      <c r="A60" s="15" t="s">
        <v>59</v>
      </c>
      <c r="B60" s="28">
        <f>+B61+B62+B63+B64+B65+B66+B67+B68+B69</f>
        <v>219608552.19999999</v>
      </c>
      <c r="C60" s="17">
        <f>+C61+C62+C63+C64+C65+C66+C67+C68+C69</f>
        <v>0</v>
      </c>
      <c r="D60" s="29"/>
      <c r="E60" s="19">
        <f>+E61+E62+E63+E64+E65+E66+E67+E68+E69</f>
        <v>27318</v>
      </c>
      <c r="F60" s="19">
        <f t="shared" ref="F60:P60" si="7">+F61+F62+F63+F64+F65+F66+F67+F68+F69</f>
        <v>2582509</v>
      </c>
      <c r="G60" s="19">
        <f>+G61+G62+G63+G64+G65+G66+G67+G68+G69</f>
        <v>429185</v>
      </c>
      <c r="H60" s="19">
        <f>+H61+H62+H63+H64+H65+H66+H67+H68+H69</f>
        <v>0</v>
      </c>
      <c r="I60" s="19">
        <f t="shared" si="7"/>
        <v>0</v>
      </c>
      <c r="J60" s="20">
        <f t="shared" si="7"/>
        <v>0</v>
      </c>
      <c r="K60" s="20">
        <f t="shared" si="7"/>
        <v>0</v>
      </c>
      <c r="L60" s="20">
        <f t="shared" si="7"/>
        <v>0</v>
      </c>
      <c r="M60" s="20">
        <f t="shared" si="7"/>
        <v>0</v>
      </c>
      <c r="N60" s="20">
        <f t="shared" si="7"/>
        <v>0</v>
      </c>
      <c r="O60" s="20">
        <f t="shared" si="7"/>
        <v>0</v>
      </c>
      <c r="P60" s="20">
        <f t="shared" si="7"/>
        <v>0</v>
      </c>
      <c r="Q60" s="20">
        <f t="shared" si="1"/>
        <v>3039012</v>
      </c>
      <c r="R60" s="29"/>
    </row>
    <row r="61" spans="1:18" ht="24.95" customHeight="1" x14ac:dyDescent="0.25">
      <c r="A61" s="22" t="s">
        <v>60</v>
      </c>
      <c r="B61" s="23">
        <v>37323500</v>
      </c>
      <c r="C61" s="24"/>
      <c r="D61" s="25"/>
      <c r="E61" s="2">
        <v>27318</v>
      </c>
      <c r="F61" s="2">
        <v>2582509</v>
      </c>
      <c r="G61" s="2">
        <v>429185</v>
      </c>
      <c r="H61" s="14"/>
      <c r="I61" s="14"/>
      <c r="J61" s="14"/>
      <c r="K61" s="14"/>
      <c r="L61" s="14"/>
      <c r="M61" s="14"/>
      <c r="N61" s="14"/>
      <c r="O61" s="14"/>
      <c r="P61" s="14"/>
      <c r="Q61" s="14">
        <f t="shared" si="1"/>
        <v>3039012</v>
      </c>
      <c r="R61" s="25"/>
    </row>
    <row r="62" spans="1:18" ht="24.95" customHeight="1" x14ac:dyDescent="0.25">
      <c r="A62" s="22" t="s">
        <v>61</v>
      </c>
      <c r="B62" s="23">
        <v>812000</v>
      </c>
      <c r="C62" s="24"/>
      <c r="D62" s="25"/>
      <c r="E62" s="2"/>
      <c r="F62" s="14"/>
      <c r="G62" s="14"/>
      <c r="H62" s="14"/>
      <c r="J62" s="14"/>
      <c r="K62" s="14"/>
      <c r="L62" s="14"/>
      <c r="M62" s="14"/>
      <c r="N62" s="14"/>
      <c r="O62" s="14"/>
      <c r="P62" s="14"/>
      <c r="Q62" s="50">
        <f t="shared" si="1"/>
        <v>0</v>
      </c>
      <c r="R62" s="25"/>
    </row>
    <row r="63" spans="1:18" ht="31.5" customHeight="1" x14ac:dyDescent="0.25">
      <c r="A63" s="22" t="s">
        <v>62</v>
      </c>
      <c r="B63" s="23">
        <v>1576000</v>
      </c>
      <c r="C63" s="24"/>
      <c r="D63" s="25"/>
      <c r="E63" s="2"/>
      <c r="F63" s="14"/>
      <c r="G63" s="14"/>
      <c r="H63" s="14"/>
      <c r="J63" s="14"/>
      <c r="K63" s="14"/>
      <c r="L63" s="14"/>
      <c r="M63" s="14"/>
      <c r="O63" s="14"/>
      <c r="P63" s="14"/>
      <c r="Q63" s="50">
        <f t="shared" si="1"/>
        <v>0</v>
      </c>
      <c r="R63" s="25"/>
    </row>
    <row r="64" spans="1:18" ht="42.75" customHeight="1" x14ac:dyDescent="0.25">
      <c r="A64" s="22" t="s">
        <v>63</v>
      </c>
      <c r="B64" s="23">
        <v>53225000</v>
      </c>
      <c r="C64" s="24"/>
      <c r="D64" s="25"/>
      <c r="E64" s="2"/>
      <c r="F64" s="14"/>
      <c r="G64" s="14"/>
      <c r="H64" s="14"/>
      <c r="I64" s="14"/>
      <c r="J64" s="14"/>
      <c r="K64" s="14"/>
      <c r="L64" s="14"/>
      <c r="M64" s="14"/>
      <c r="O64" s="14"/>
      <c r="P64" s="14"/>
      <c r="Q64" s="14">
        <f t="shared" si="1"/>
        <v>0</v>
      </c>
      <c r="R64" s="25"/>
    </row>
    <row r="65" spans="1:18" ht="24.95" customHeight="1" x14ac:dyDescent="0.25">
      <c r="A65" s="22" t="s">
        <v>64</v>
      </c>
      <c r="B65" s="23">
        <v>25080847</v>
      </c>
      <c r="C65" s="24"/>
      <c r="D65" s="25"/>
      <c r="E65" s="2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50">
        <f t="shared" si="1"/>
        <v>0</v>
      </c>
      <c r="R65" s="25"/>
    </row>
    <row r="66" spans="1:18" ht="24.95" customHeight="1" x14ac:dyDescent="0.25">
      <c r="A66" s="22" t="s">
        <v>65</v>
      </c>
      <c r="B66" s="23"/>
      <c r="C66" s="24"/>
      <c r="D66" s="25"/>
      <c r="E66" s="2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50">
        <f t="shared" si="1"/>
        <v>0</v>
      </c>
      <c r="R66" s="25"/>
    </row>
    <row r="67" spans="1:18" ht="24.95" customHeight="1" x14ac:dyDescent="0.25">
      <c r="A67" s="22" t="s">
        <v>66</v>
      </c>
      <c r="B67" s="23"/>
      <c r="C67" s="24"/>
      <c r="D67" s="25"/>
      <c r="E67" s="2"/>
      <c r="F67" s="14"/>
      <c r="G67" s="14"/>
      <c r="J67" s="14"/>
      <c r="K67" s="14"/>
      <c r="L67" s="14"/>
      <c r="N67" s="14"/>
      <c r="O67" s="50"/>
      <c r="Q67" s="50">
        <f t="shared" si="1"/>
        <v>0</v>
      </c>
      <c r="R67" s="25"/>
    </row>
    <row r="68" spans="1:18" ht="24.95" customHeight="1" x14ac:dyDescent="0.25">
      <c r="A68" s="22" t="s">
        <v>67</v>
      </c>
      <c r="B68" s="23">
        <v>101591205.2</v>
      </c>
      <c r="C68" s="24"/>
      <c r="D68" s="25"/>
      <c r="E68" s="2"/>
      <c r="F68" s="14"/>
      <c r="G68" s="14"/>
      <c r="J68" s="14"/>
      <c r="K68" s="14"/>
      <c r="L68" s="14"/>
      <c r="O68" s="14"/>
      <c r="P68" s="14"/>
      <c r="Q68" s="50">
        <f t="shared" si="1"/>
        <v>0</v>
      </c>
      <c r="R68" s="25"/>
    </row>
    <row r="69" spans="1:18" ht="30" customHeight="1" x14ac:dyDescent="0.25">
      <c r="A69" s="22" t="s">
        <v>68</v>
      </c>
      <c r="B69" s="23"/>
      <c r="C69" s="24"/>
      <c r="D69" s="25"/>
      <c r="E69" s="2">
        <f>+E70+E71+E72+E73+E74</f>
        <v>0</v>
      </c>
      <c r="F69" s="14"/>
      <c r="G69" s="14"/>
      <c r="J69" s="14"/>
      <c r="K69" s="14"/>
      <c r="L69" s="14"/>
      <c r="Q69" s="50">
        <f t="shared" si="1"/>
        <v>0</v>
      </c>
      <c r="R69" s="25"/>
    </row>
    <row r="70" spans="1:18" ht="24.95" customHeight="1" x14ac:dyDescent="0.25">
      <c r="A70" s="15" t="s">
        <v>69</v>
      </c>
      <c r="B70" s="28">
        <f>+B71+B72+B73+B74</f>
        <v>72736289.739999995</v>
      </c>
      <c r="C70" s="24"/>
      <c r="D70" s="25"/>
      <c r="E70" s="19">
        <f>+E71+E72+E73+E74</f>
        <v>0</v>
      </c>
      <c r="F70" s="14">
        <f t="shared" ref="F70:K70" si="8">+F71+F72+F73+F74</f>
        <v>0</v>
      </c>
      <c r="G70" s="14">
        <f t="shared" si="8"/>
        <v>0</v>
      </c>
      <c r="H70" s="14">
        <f t="shared" si="8"/>
        <v>0</v>
      </c>
      <c r="I70" s="14">
        <f t="shared" si="8"/>
        <v>0</v>
      </c>
      <c r="J70" s="14">
        <f t="shared" si="8"/>
        <v>0</v>
      </c>
      <c r="K70" s="14">
        <f t="shared" si="8"/>
        <v>0</v>
      </c>
      <c r="L70" s="20">
        <f>+L71+L72+L73+L74</f>
        <v>0</v>
      </c>
      <c r="M70" s="14">
        <f t="shared" ref="M70:O70" si="9">+M71+M72+M73+M74</f>
        <v>0</v>
      </c>
      <c r="N70" s="14">
        <f t="shared" si="9"/>
        <v>0</v>
      </c>
      <c r="O70" s="14">
        <f t="shared" si="9"/>
        <v>0</v>
      </c>
      <c r="P70" s="14"/>
      <c r="Q70" s="14">
        <f t="shared" si="1"/>
        <v>0</v>
      </c>
      <c r="R70" s="25"/>
    </row>
    <row r="71" spans="1:18" ht="20.100000000000001" customHeight="1" x14ac:dyDescent="0.25">
      <c r="A71" s="32" t="s">
        <v>70</v>
      </c>
      <c r="B71" s="23">
        <v>72736289.739999995</v>
      </c>
      <c r="C71" s="24"/>
      <c r="D71" s="33"/>
      <c r="E71" s="2"/>
      <c r="F71" s="14"/>
      <c r="G71" s="14"/>
      <c r="J71" s="14"/>
      <c r="K71" s="14"/>
      <c r="L71" s="14"/>
      <c r="N71" s="14"/>
      <c r="O71" s="14"/>
      <c r="P71" s="14"/>
      <c r="Q71" s="50">
        <f t="shared" si="1"/>
        <v>0</v>
      </c>
      <c r="R71" s="33"/>
    </row>
    <row r="72" spans="1:18" ht="20.100000000000001" customHeight="1" x14ac:dyDescent="0.25">
      <c r="A72" s="32" t="s">
        <v>71</v>
      </c>
      <c r="B72" s="23"/>
      <c r="C72" s="24"/>
      <c r="D72" s="33"/>
      <c r="E72" s="2"/>
      <c r="F72" s="14"/>
      <c r="G72" s="14"/>
      <c r="J72" s="14"/>
      <c r="K72" s="14"/>
      <c r="L72" s="14"/>
      <c r="Q72" s="50">
        <f t="shared" si="1"/>
        <v>0</v>
      </c>
      <c r="R72" s="33"/>
    </row>
    <row r="73" spans="1:18" ht="21" customHeight="1" x14ac:dyDescent="0.25">
      <c r="A73" s="32" t="s">
        <v>72</v>
      </c>
      <c r="B73" s="23"/>
      <c r="C73" s="24"/>
      <c r="D73" s="33"/>
      <c r="E73" s="2"/>
      <c r="F73" s="14"/>
      <c r="G73" s="14"/>
      <c r="J73" s="14"/>
      <c r="K73" s="14"/>
      <c r="L73" s="14"/>
      <c r="Q73" s="50">
        <f t="shared" si="1"/>
        <v>0</v>
      </c>
      <c r="R73" s="33"/>
    </row>
    <row r="74" spans="1:18" ht="31.5" customHeight="1" x14ac:dyDescent="0.25">
      <c r="A74" s="32" t="s">
        <v>73</v>
      </c>
      <c r="B74" s="23"/>
      <c r="C74" s="24"/>
      <c r="D74" s="33"/>
      <c r="E74" s="2"/>
      <c r="F74" s="14"/>
      <c r="G74" s="14"/>
      <c r="J74" s="14"/>
      <c r="K74" s="14"/>
      <c r="L74" s="14"/>
      <c r="Q74" s="50">
        <f t="shared" si="1"/>
        <v>0</v>
      </c>
      <c r="R74" s="33"/>
    </row>
    <row r="75" spans="1:18" ht="20.100000000000001" customHeight="1" x14ac:dyDescent="0.25">
      <c r="A75" s="34" t="s">
        <v>74</v>
      </c>
      <c r="B75" s="28">
        <f>+B76+B77</f>
        <v>0</v>
      </c>
      <c r="C75" s="24"/>
      <c r="D75" s="33"/>
      <c r="E75" s="19"/>
      <c r="F75" s="14"/>
      <c r="G75" s="14"/>
      <c r="J75" s="14"/>
      <c r="K75" s="14"/>
      <c r="L75" s="14"/>
      <c r="Q75" s="50">
        <f t="shared" si="1"/>
        <v>0</v>
      </c>
      <c r="R75" s="33"/>
    </row>
    <row r="76" spans="1:18" ht="20.100000000000001" customHeight="1" x14ac:dyDescent="0.25">
      <c r="A76" s="32" t="s">
        <v>75</v>
      </c>
      <c r="B76" s="23"/>
      <c r="C76" s="24"/>
      <c r="D76" s="33"/>
      <c r="E76" s="2"/>
      <c r="F76" s="14"/>
      <c r="G76" s="14"/>
      <c r="J76" s="14"/>
      <c r="K76" s="14"/>
      <c r="L76" s="14"/>
      <c r="Q76" s="50">
        <f t="shared" si="1"/>
        <v>0</v>
      </c>
      <c r="R76" s="33"/>
    </row>
    <row r="77" spans="1:18" ht="20.100000000000001" customHeight="1" x14ac:dyDescent="0.25">
      <c r="A77" s="32" t="s">
        <v>76</v>
      </c>
      <c r="B77" s="23"/>
      <c r="C77" s="24"/>
      <c r="D77" s="33"/>
      <c r="E77" s="2"/>
      <c r="F77" s="14"/>
      <c r="G77" s="14"/>
      <c r="J77" s="14"/>
      <c r="K77" s="14"/>
      <c r="L77" s="14"/>
      <c r="Q77" s="50">
        <f t="shared" si="1"/>
        <v>0</v>
      </c>
      <c r="R77" s="33"/>
    </row>
    <row r="78" spans="1:18" ht="20.100000000000001" customHeight="1" x14ac:dyDescent="0.25">
      <c r="A78" s="34" t="s">
        <v>77</v>
      </c>
      <c r="B78" s="28">
        <f>+B79+B80+B81</f>
        <v>0</v>
      </c>
      <c r="C78" s="24"/>
      <c r="D78" s="33"/>
      <c r="E78" s="19"/>
      <c r="F78" s="14"/>
      <c r="G78" s="14"/>
      <c r="J78" s="14"/>
      <c r="K78" s="14"/>
      <c r="L78" s="14"/>
      <c r="Q78" s="50">
        <f t="shared" si="1"/>
        <v>0</v>
      </c>
      <c r="R78" s="33"/>
    </row>
    <row r="79" spans="1:18" ht="20.100000000000001" customHeight="1" x14ac:dyDescent="0.25">
      <c r="A79" s="32" t="s">
        <v>78</v>
      </c>
      <c r="B79" s="23"/>
      <c r="C79" s="24"/>
      <c r="D79" s="33"/>
      <c r="E79" s="2"/>
      <c r="F79" s="14"/>
      <c r="G79" s="14"/>
      <c r="J79" s="14"/>
      <c r="K79" s="14"/>
      <c r="L79" s="14"/>
      <c r="Q79" s="50">
        <f t="shared" si="1"/>
        <v>0</v>
      </c>
      <c r="R79" s="33"/>
    </row>
    <row r="80" spans="1:18" ht="20.100000000000001" customHeight="1" x14ac:dyDescent="0.25">
      <c r="A80" s="32" t="s">
        <v>79</v>
      </c>
      <c r="B80" s="23"/>
      <c r="C80" s="24"/>
      <c r="D80" s="33"/>
      <c r="E80" s="2"/>
      <c r="F80" s="14"/>
      <c r="G80" s="14"/>
      <c r="J80" s="14"/>
      <c r="K80" s="14"/>
      <c r="L80" s="14"/>
      <c r="Q80" s="50">
        <f t="shared" si="1"/>
        <v>0</v>
      </c>
      <c r="R80" s="33"/>
    </row>
    <row r="81" spans="1:19" ht="20.100000000000001" customHeight="1" x14ac:dyDescent="0.25">
      <c r="A81" s="32" t="s">
        <v>80</v>
      </c>
      <c r="B81" s="23"/>
      <c r="C81" s="24"/>
      <c r="D81" s="33"/>
      <c r="E81" s="2"/>
      <c r="F81" s="14"/>
      <c r="G81" s="14"/>
      <c r="J81" s="14"/>
      <c r="K81" s="14"/>
      <c r="L81" s="14"/>
      <c r="Q81" s="50">
        <f t="shared" si="1"/>
        <v>0</v>
      </c>
      <c r="R81" s="33"/>
    </row>
    <row r="82" spans="1:19" x14ac:dyDescent="0.25">
      <c r="A82" s="35" t="s">
        <v>81</v>
      </c>
      <c r="B82" s="36">
        <f>+B18+B24+B34+B44+B52+B60+B70</f>
        <v>1987347505.0037646</v>
      </c>
      <c r="C82" s="36">
        <f>+C18+C24+C34+C44+C60</f>
        <v>0</v>
      </c>
      <c r="D82" s="37"/>
      <c r="E82" s="38">
        <f t="shared" ref="E82:J82" si="10">+E18+E24+E34+E44+E60+E70</f>
        <v>80897923</v>
      </c>
      <c r="F82" s="38">
        <f t="shared" si="10"/>
        <v>89640804</v>
      </c>
      <c r="G82" s="38">
        <f t="shared" si="10"/>
        <v>87993694</v>
      </c>
      <c r="H82" s="38">
        <f t="shared" si="10"/>
        <v>0</v>
      </c>
      <c r="I82" s="38">
        <f t="shared" si="10"/>
        <v>0</v>
      </c>
      <c r="J82" s="38">
        <f t="shared" si="10"/>
        <v>0</v>
      </c>
      <c r="K82" s="38">
        <f t="shared" ref="K82:P82" si="11">+K18+K24+K34+K44+K60+K70</f>
        <v>0</v>
      </c>
      <c r="L82" s="38">
        <f t="shared" si="11"/>
        <v>0</v>
      </c>
      <c r="M82" s="38">
        <f t="shared" si="11"/>
        <v>0</v>
      </c>
      <c r="N82" s="38">
        <f t="shared" si="11"/>
        <v>0</v>
      </c>
      <c r="O82" s="38">
        <f t="shared" si="11"/>
        <v>0</v>
      </c>
      <c r="P82" s="38">
        <f t="shared" si="11"/>
        <v>0</v>
      </c>
      <c r="Q82" s="38">
        <f t="shared" si="1"/>
        <v>258532421</v>
      </c>
      <c r="R82" s="37"/>
      <c r="S82" s="39"/>
    </row>
    <row r="83" spans="1:19" x14ac:dyDescent="0.25">
      <c r="A83" s="22"/>
      <c r="B83" s="22"/>
      <c r="E83" s="2"/>
      <c r="F83" s="14"/>
      <c r="G83" s="14"/>
      <c r="J83" s="14"/>
      <c r="Q83" s="50">
        <f t="shared" ref="Q83:Q95" si="12">+E83+F83+G83+H83+I83+J83+K83+L83+M83+N83+O83+P83</f>
        <v>0</v>
      </c>
    </row>
    <row r="84" spans="1:19" x14ac:dyDescent="0.25">
      <c r="A84" s="11" t="s">
        <v>82</v>
      </c>
      <c r="B84" s="11"/>
      <c r="C84" s="40"/>
      <c r="D84" s="41"/>
      <c r="E84" s="42"/>
      <c r="F84" s="42"/>
      <c r="G84" s="42"/>
      <c r="H84" s="40"/>
      <c r="I84" s="40"/>
      <c r="J84" s="40"/>
      <c r="K84" s="40"/>
      <c r="L84" s="40"/>
      <c r="M84" s="40"/>
      <c r="N84" s="40"/>
      <c r="O84" s="40"/>
      <c r="P84" s="40"/>
      <c r="Q84" s="42">
        <f t="shared" si="12"/>
        <v>0</v>
      </c>
      <c r="R84" s="41"/>
    </row>
    <row r="85" spans="1:19" x14ac:dyDescent="0.25">
      <c r="A85" s="15" t="s">
        <v>83</v>
      </c>
      <c r="B85" s="15"/>
      <c r="E85" s="19"/>
      <c r="F85" s="14"/>
      <c r="G85" s="14"/>
      <c r="J85" s="14"/>
      <c r="Q85" s="50">
        <f t="shared" si="12"/>
        <v>0</v>
      </c>
    </row>
    <row r="86" spans="1:19" x14ac:dyDescent="0.25">
      <c r="A86" s="22" t="s">
        <v>84</v>
      </c>
      <c r="B86" s="22"/>
      <c r="E86" s="2"/>
      <c r="F86" s="14"/>
      <c r="G86" s="14"/>
      <c r="J86" s="14"/>
      <c r="K86" s="14"/>
      <c r="L86" s="14"/>
      <c r="M86" s="14"/>
      <c r="N86" s="14"/>
      <c r="O86" s="14"/>
      <c r="P86" s="14"/>
      <c r="Q86" s="50">
        <f t="shared" si="12"/>
        <v>0</v>
      </c>
    </row>
    <row r="87" spans="1:19" x14ac:dyDescent="0.25">
      <c r="A87" s="22" t="s">
        <v>85</v>
      </c>
      <c r="B87" s="22"/>
      <c r="E87" s="2"/>
      <c r="F87" s="14"/>
      <c r="G87" s="14"/>
      <c r="J87" s="14"/>
      <c r="M87" s="14"/>
      <c r="Q87" s="14">
        <f t="shared" si="12"/>
        <v>0</v>
      </c>
    </row>
    <row r="88" spans="1:19" x14ac:dyDescent="0.25">
      <c r="A88" s="15" t="s">
        <v>86</v>
      </c>
      <c r="B88" s="15"/>
      <c r="E88" s="19"/>
      <c r="F88" s="14"/>
      <c r="G88" s="14"/>
      <c r="J88" s="14"/>
      <c r="M88" s="14"/>
      <c r="Q88" s="50">
        <f t="shared" si="12"/>
        <v>0</v>
      </c>
    </row>
    <row r="89" spans="1:19" x14ac:dyDescent="0.25">
      <c r="A89" s="22" t="s">
        <v>87</v>
      </c>
      <c r="B89" s="22"/>
      <c r="E89" s="2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50">
        <f t="shared" si="12"/>
        <v>0</v>
      </c>
    </row>
    <row r="90" spans="1:19" x14ac:dyDescent="0.25">
      <c r="A90" s="22" t="s">
        <v>88</v>
      </c>
      <c r="B90" s="22"/>
      <c r="E90" s="2"/>
      <c r="F90" s="14"/>
      <c r="G90" s="14"/>
      <c r="H90" s="14"/>
      <c r="I90" s="14"/>
      <c r="J90" s="14"/>
      <c r="N90" s="14"/>
      <c r="Q90" s="50">
        <f t="shared" si="12"/>
        <v>0</v>
      </c>
    </row>
    <row r="91" spans="1:19" x14ac:dyDescent="0.25">
      <c r="A91" s="15" t="s">
        <v>89</v>
      </c>
      <c r="B91" s="15"/>
      <c r="E91" s="19"/>
      <c r="F91" s="14"/>
      <c r="G91" s="14"/>
      <c r="J91" s="14"/>
      <c r="Q91" s="50">
        <f t="shared" si="12"/>
        <v>0</v>
      </c>
    </row>
    <row r="92" spans="1:19" x14ac:dyDescent="0.25">
      <c r="A92" s="22" t="s">
        <v>90</v>
      </c>
      <c r="B92" s="22"/>
      <c r="E92" s="2"/>
      <c r="F92" s="14"/>
      <c r="G92" s="14"/>
      <c r="J92" s="14"/>
      <c r="Q92" s="50">
        <f t="shared" si="12"/>
        <v>0</v>
      </c>
    </row>
    <row r="93" spans="1:19" x14ac:dyDescent="0.25">
      <c r="A93" s="35" t="s">
        <v>91</v>
      </c>
      <c r="B93" s="35"/>
      <c r="C93" s="43"/>
      <c r="D93" s="44"/>
      <c r="E93" s="38">
        <f t="shared" ref="E93:I93" si="13">SUM(E85:E92)</f>
        <v>0</v>
      </c>
      <c r="F93" s="38">
        <f t="shared" si="13"/>
        <v>0</v>
      </c>
      <c r="G93" s="38">
        <f t="shared" si="13"/>
        <v>0</v>
      </c>
      <c r="H93" s="43">
        <f t="shared" si="13"/>
        <v>0</v>
      </c>
      <c r="I93" s="43">
        <f t="shared" si="13"/>
        <v>0</v>
      </c>
      <c r="J93" s="43">
        <f>SUM(J85:J92)</f>
        <v>0</v>
      </c>
      <c r="K93" s="43">
        <f t="shared" ref="K93:O93" si="14">SUM(K85:K92)</f>
        <v>0</v>
      </c>
      <c r="L93" s="43">
        <f t="shared" si="14"/>
        <v>0</v>
      </c>
      <c r="M93" s="43">
        <f t="shared" si="14"/>
        <v>0</v>
      </c>
      <c r="N93" s="43">
        <f t="shared" si="14"/>
        <v>0</v>
      </c>
      <c r="O93" s="43">
        <f t="shared" si="14"/>
        <v>0</v>
      </c>
      <c r="P93" s="43"/>
      <c r="Q93" s="38">
        <f t="shared" si="12"/>
        <v>0</v>
      </c>
      <c r="R93" s="44"/>
    </row>
    <row r="94" spans="1:19" x14ac:dyDescent="0.25">
      <c r="E94" s="14"/>
      <c r="F94" s="14"/>
      <c r="G94" s="14"/>
      <c r="J94" s="14"/>
      <c r="Q94" s="50">
        <f t="shared" si="12"/>
        <v>0</v>
      </c>
    </row>
    <row r="95" spans="1:19" ht="15.75" x14ac:dyDescent="0.25">
      <c r="A95" s="45" t="s">
        <v>92</v>
      </c>
      <c r="B95" s="46">
        <f>+B82</f>
        <v>1987347505.0037646</v>
      </c>
      <c r="C95" s="47">
        <f>C82+C93</f>
        <v>0</v>
      </c>
      <c r="D95" s="37"/>
      <c r="E95" s="48">
        <f>+E18+E24+E34+E44+E60</f>
        <v>80897923</v>
      </c>
      <c r="F95" s="48">
        <f t="shared" ref="F95:N95" si="15">F82+F93</f>
        <v>89640804</v>
      </c>
      <c r="G95" s="48">
        <f t="shared" si="15"/>
        <v>87993694</v>
      </c>
      <c r="H95" s="47">
        <f t="shared" si="15"/>
        <v>0</v>
      </c>
      <c r="I95" s="47">
        <f t="shared" si="15"/>
        <v>0</v>
      </c>
      <c r="J95" s="47">
        <f t="shared" si="15"/>
        <v>0</v>
      </c>
      <c r="K95" s="47">
        <f t="shared" si="15"/>
        <v>0</v>
      </c>
      <c r="L95" s="47">
        <f t="shared" si="15"/>
        <v>0</v>
      </c>
      <c r="M95" s="47">
        <f t="shared" si="15"/>
        <v>0</v>
      </c>
      <c r="N95" s="47">
        <f t="shared" si="15"/>
        <v>0</v>
      </c>
      <c r="O95" s="47">
        <f>O82+O93</f>
        <v>0</v>
      </c>
      <c r="P95" s="47">
        <f>P82+P93</f>
        <v>0</v>
      </c>
      <c r="Q95" s="53">
        <f t="shared" si="12"/>
        <v>258532421</v>
      </c>
      <c r="R95" s="37"/>
    </row>
    <row r="96" spans="1:19" x14ac:dyDescent="0.25">
      <c r="A96" t="s">
        <v>108</v>
      </c>
      <c r="B96" s="14"/>
      <c r="C96" s="10"/>
      <c r="D96" s="14"/>
      <c r="E96" s="50"/>
      <c r="F96" s="14"/>
      <c r="G96" s="14"/>
      <c r="J96" s="14"/>
    </row>
    <row r="97" spans="1:17" x14ac:dyDescent="0.25">
      <c r="A97" t="s">
        <v>809</v>
      </c>
      <c r="B97" s="10"/>
      <c r="D97" s="14"/>
      <c r="E97" s="14"/>
      <c r="F97" s="14"/>
      <c r="G97" s="14"/>
      <c r="J97" s="14"/>
    </row>
    <row r="98" spans="1:17" ht="30" x14ac:dyDescent="0.25">
      <c r="A98" s="54" t="s">
        <v>109</v>
      </c>
      <c r="B98" s="10"/>
      <c r="D98" s="14"/>
      <c r="E98" s="14"/>
      <c r="F98" s="14"/>
      <c r="G98" s="14"/>
      <c r="J98" s="14"/>
    </row>
    <row r="99" spans="1:17" ht="45" x14ac:dyDescent="0.25">
      <c r="A99" s="54" t="s">
        <v>110</v>
      </c>
      <c r="B99" s="10"/>
      <c r="D99" s="14"/>
      <c r="E99" s="14"/>
      <c r="F99" s="14"/>
      <c r="G99" s="14"/>
      <c r="J99" s="14"/>
    </row>
    <row r="100" spans="1:17" ht="75" x14ac:dyDescent="0.25">
      <c r="A100" s="54" t="s">
        <v>111</v>
      </c>
      <c r="B100" s="10"/>
      <c r="D100" s="14"/>
      <c r="E100" s="14"/>
      <c r="F100" s="14"/>
      <c r="G100" s="14"/>
      <c r="J100" s="14"/>
    </row>
    <row r="101" spans="1:17" ht="18" customHeight="1" x14ac:dyDescent="0.25">
      <c r="B101" s="10"/>
      <c r="D101" s="14"/>
      <c r="E101" s="14"/>
      <c r="F101" s="14"/>
      <c r="G101" s="14"/>
      <c r="J101" s="14"/>
    </row>
    <row r="102" spans="1:17" ht="18" customHeight="1" x14ac:dyDescent="0.25">
      <c r="B102" s="10"/>
      <c r="D102" s="14"/>
      <c r="E102" s="14"/>
      <c r="F102" s="14"/>
      <c r="G102" s="14"/>
      <c r="J102" s="14"/>
    </row>
    <row r="103" spans="1:17" ht="14.25" customHeight="1" x14ac:dyDescent="0.25">
      <c r="B103" s="10"/>
      <c r="D103" s="14"/>
      <c r="E103" s="14"/>
      <c r="F103" s="14"/>
      <c r="G103" s="14"/>
      <c r="J103" s="14"/>
    </row>
    <row r="104" spans="1:17" ht="14.25" customHeight="1" x14ac:dyDescent="0.25">
      <c r="B104" s="10"/>
      <c r="D104" s="14"/>
      <c r="E104" s="14"/>
      <c r="F104" s="14"/>
      <c r="G104" s="14"/>
      <c r="J104" s="14"/>
    </row>
    <row r="105" spans="1:17" ht="14.25" customHeight="1" x14ac:dyDescent="0.25">
      <c r="A105" s="115" t="s">
        <v>528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</row>
    <row r="106" spans="1:17" ht="15.75" x14ac:dyDescent="0.25">
      <c r="A106" s="114" t="s">
        <v>529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</row>
    <row r="107" spans="1:17" ht="15.75" x14ac:dyDescent="0.25">
      <c r="A107" s="114" t="s">
        <v>532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</row>
    <row r="108" spans="1:17" ht="15.75" x14ac:dyDescent="0.25">
      <c r="A108" s="74"/>
      <c r="B108" s="74"/>
      <c r="C108" s="74"/>
      <c r="D108" s="75"/>
      <c r="E108" s="75"/>
      <c r="F108" s="75"/>
      <c r="G108" s="75"/>
      <c r="H108" s="74"/>
      <c r="I108" s="74"/>
      <c r="J108" s="75"/>
      <c r="K108" s="74"/>
      <c r="L108" s="74"/>
      <c r="M108" s="74"/>
      <c r="N108" s="74"/>
      <c r="O108" s="74"/>
      <c r="P108" s="74"/>
      <c r="Q108" s="76"/>
    </row>
    <row r="109" spans="1:17" ht="15.75" x14ac:dyDescent="0.25">
      <c r="A109" s="115" t="s">
        <v>528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</row>
    <row r="110" spans="1:17" ht="15.75" x14ac:dyDescent="0.25">
      <c r="A110" s="114" t="s">
        <v>533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</row>
    <row r="111" spans="1:17" ht="15.75" x14ac:dyDescent="0.25">
      <c r="A111" s="114" t="s">
        <v>534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</row>
    <row r="112" spans="1:17" ht="15.75" x14ac:dyDescent="0.25">
      <c r="A112" s="74"/>
      <c r="B112" s="75"/>
      <c r="C112" s="74"/>
      <c r="D112" s="75"/>
      <c r="E112" s="75"/>
      <c r="F112" s="75"/>
      <c r="G112" s="75"/>
      <c r="H112" s="74"/>
      <c r="I112" s="74"/>
      <c r="J112" s="75"/>
      <c r="K112" s="74"/>
      <c r="L112" s="74"/>
      <c r="M112" s="74"/>
      <c r="N112" s="74"/>
      <c r="O112" s="74"/>
      <c r="P112" s="74"/>
      <c r="Q112" s="76"/>
    </row>
    <row r="113" spans="1:17" ht="15.75" x14ac:dyDescent="0.25">
      <c r="A113" s="115" t="s">
        <v>528</v>
      </c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1:17" ht="15.75" x14ac:dyDescent="0.25">
      <c r="A114" s="114" t="s">
        <v>530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</row>
    <row r="115" spans="1:17" ht="15.75" x14ac:dyDescent="0.25">
      <c r="A115" s="114" t="s">
        <v>531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</row>
    <row r="116" spans="1:17" ht="18.75" x14ac:dyDescent="0.3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</row>
    <row r="117" spans="1:17" ht="18.75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x14ac:dyDescent="0.25">
      <c r="D118"/>
    </row>
    <row r="119" spans="1:17" x14ac:dyDescent="0.25">
      <c r="D119"/>
    </row>
    <row r="120" spans="1:17" x14ac:dyDescent="0.25">
      <c r="D120"/>
    </row>
    <row r="121" spans="1:17" x14ac:dyDescent="0.25">
      <c r="D121"/>
    </row>
    <row r="122" spans="1:17" x14ac:dyDescent="0.25">
      <c r="D122"/>
    </row>
    <row r="123" spans="1:17" x14ac:dyDescent="0.25">
      <c r="D123"/>
    </row>
    <row r="124" spans="1:17" x14ac:dyDescent="0.25">
      <c r="D124"/>
    </row>
    <row r="125" spans="1:17" x14ac:dyDescent="0.25">
      <c r="D125"/>
    </row>
    <row r="126" spans="1:17" x14ac:dyDescent="0.25">
      <c r="D126"/>
    </row>
    <row r="127" spans="1:17" x14ac:dyDescent="0.25">
      <c r="D127"/>
    </row>
    <row r="128" spans="1:17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  <row r="171" spans="4:4" x14ac:dyDescent="0.25">
      <c r="D171"/>
    </row>
    <row r="172" spans="4:4" x14ac:dyDescent="0.25">
      <c r="D172"/>
    </row>
    <row r="173" spans="4:4" x14ac:dyDescent="0.25">
      <c r="D173"/>
    </row>
    <row r="174" spans="4:4" x14ac:dyDescent="0.25">
      <c r="D174"/>
    </row>
    <row r="175" spans="4:4" x14ac:dyDescent="0.25">
      <c r="D175"/>
    </row>
    <row r="176" spans="4:4" x14ac:dyDescent="0.25">
      <c r="D176"/>
    </row>
    <row r="177" spans="4:4" x14ac:dyDescent="0.25">
      <c r="D177"/>
    </row>
    <row r="178" spans="4:4" x14ac:dyDescent="0.25">
      <c r="D178"/>
    </row>
    <row r="179" spans="4:4" x14ac:dyDescent="0.25">
      <c r="D179"/>
    </row>
    <row r="180" spans="4:4" x14ac:dyDescent="0.25">
      <c r="D180"/>
    </row>
    <row r="181" spans="4:4" x14ac:dyDescent="0.25">
      <c r="D181"/>
    </row>
    <row r="182" spans="4:4" x14ac:dyDescent="0.25">
      <c r="D182"/>
    </row>
    <row r="183" spans="4:4" x14ac:dyDescent="0.25">
      <c r="D183"/>
    </row>
    <row r="184" spans="4:4" x14ac:dyDescent="0.25">
      <c r="D184"/>
    </row>
    <row r="185" spans="4:4" x14ac:dyDescent="0.25">
      <c r="D185"/>
    </row>
    <row r="186" spans="4:4" x14ac:dyDescent="0.25">
      <c r="D186"/>
    </row>
    <row r="187" spans="4:4" x14ac:dyDescent="0.25">
      <c r="D187"/>
    </row>
    <row r="188" spans="4:4" x14ac:dyDescent="0.25">
      <c r="D188"/>
    </row>
    <row r="189" spans="4:4" x14ac:dyDescent="0.25">
      <c r="D189"/>
    </row>
    <row r="190" spans="4:4" x14ac:dyDescent="0.25">
      <c r="D190"/>
    </row>
    <row r="191" spans="4:4" x14ac:dyDescent="0.25">
      <c r="D191"/>
    </row>
    <row r="192" spans="4:4" x14ac:dyDescent="0.25">
      <c r="D192"/>
    </row>
    <row r="193" spans="4:4" x14ac:dyDescent="0.25">
      <c r="D193"/>
    </row>
    <row r="194" spans="4:4" x14ac:dyDescent="0.25">
      <c r="D194"/>
    </row>
    <row r="195" spans="4:4" x14ac:dyDescent="0.25">
      <c r="D195"/>
    </row>
    <row r="196" spans="4:4" x14ac:dyDescent="0.25">
      <c r="D196"/>
    </row>
    <row r="197" spans="4:4" x14ac:dyDescent="0.25">
      <c r="D197"/>
    </row>
    <row r="198" spans="4:4" x14ac:dyDescent="0.25">
      <c r="D198"/>
    </row>
    <row r="199" spans="4:4" x14ac:dyDescent="0.25">
      <c r="D199"/>
    </row>
    <row r="200" spans="4:4" x14ac:dyDescent="0.25">
      <c r="D200"/>
    </row>
    <row r="201" spans="4:4" x14ac:dyDescent="0.25">
      <c r="D201"/>
    </row>
    <row r="202" spans="4:4" x14ac:dyDescent="0.25">
      <c r="D202"/>
    </row>
    <row r="203" spans="4:4" x14ac:dyDescent="0.25">
      <c r="D203"/>
    </row>
    <row r="204" spans="4:4" x14ac:dyDescent="0.25">
      <c r="D204"/>
    </row>
    <row r="205" spans="4:4" x14ac:dyDescent="0.25">
      <c r="D205"/>
    </row>
    <row r="206" spans="4:4" x14ac:dyDescent="0.25">
      <c r="D206"/>
    </row>
    <row r="207" spans="4:4" x14ac:dyDescent="0.25">
      <c r="D207"/>
    </row>
    <row r="208" spans="4:4" x14ac:dyDescent="0.25">
      <c r="D208"/>
    </row>
    <row r="209" spans="4:4" x14ac:dyDescent="0.25">
      <c r="D209"/>
    </row>
    <row r="210" spans="4:4" x14ac:dyDescent="0.25">
      <c r="D210"/>
    </row>
    <row r="211" spans="4:4" x14ac:dyDescent="0.25">
      <c r="D211"/>
    </row>
    <row r="212" spans="4:4" x14ac:dyDescent="0.25">
      <c r="D212"/>
    </row>
    <row r="213" spans="4:4" x14ac:dyDescent="0.25">
      <c r="D213"/>
    </row>
    <row r="214" spans="4:4" x14ac:dyDescent="0.25">
      <c r="D214"/>
    </row>
    <row r="215" spans="4:4" x14ac:dyDescent="0.25">
      <c r="D215"/>
    </row>
    <row r="216" spans="4:4" x14ac:dyDescent="0.25">
      <c r="D216"/>
    </row>
    <row r="217" spans="4:4" x14ac:dyDescent="0.25">
      <c r="D217"/>
    </row>
    <row r="218" spans="4:4" x14ac:dyDescent="0.25">
      <c r="D218"/>
    </row>
    <row r="219" spans="4:4" x14ac:dyDescent="0.25">
      <c r="D219"/>
    </row>
    <row r="220" spans="4:4" x14ac:dyDescent="0.25">
      <c r="D220"/>
    </row>
    <row r="221" spans="4:4" x14ac:dyDescent="0.25">
      <c r="D221"/>
    </row>
    <row r="222" spans="4:4" x14ac:dyDescent="0.25">
      <c r="D222"/>
    </row>
    <row r="223" spans="4:4" x14ac:dyDescent="0.25">
      <c r="D223"/>
    </row>
    <row r="224" spans="4:4" x14ac:dyDescent="0.25">
      <c r="D224"/>
    </row>
    <row r="225" spans="4:4" x14ac:dyDescent="0.25">
      <c r="D225"/>
    </row>
    <row r="226" spans="4:4" x14ac:dyDescent="0.25">
      <c r="D226"/>
    </row>
    <row r="227" spans="4:4" x14ac:dyDescent="0.25">
      <c r="D227"/>
    </row>
    <row r="228" spans="4:4" x14ac:dyDescent="0.25">
      <c r="D228"/>
    </row>
    <row r="229" spans="4:4" x14ac:dyDescent="0.25">
      <c r="D229"/>
    </row>
    <row r="230" spans="4:4" x14ac:dyDescent="0.25">
      <c r="D230"/>
    </row>
    <row r="231" spans="4:4" x14ac:dyDescent="0.25">
      <c r="D231"/>
    </row>
    <row r="232" spans="4:4" x14ac:dyDescent="0.25">
      <c r="D232"/>
    </row>
    <row r="233" spans="4:4" x14ac:dyDescent="0.25">
      <c r="D233"/>
    </row>
    <row r="234" spans="4:4" x14ac:dyDescent="0.25">
      <c r="D234"/>
    </row>
    <row r="235" spans="4:4" x14ac:dyDescent="0.25">
      <c r="D235"/>
    </row>
    <row r="236" spans="4:4" x14ac:dyDescent="0.25">
      <c r="D236"/>
    </row>
    <row r="237" spans="4:4" x14ac:dyDescent="0.25">
      <c r="D237"/>
    </row>
    <row r="238" spans="4:4" x14ac:dyDescent="0.25">
      <c r="D238"/>
    </row>
  </sheetData>
  <mergeCells count="17">
    <mergeCell ref="A116:Q116"/>
    <mergeCell ref="A7:Q7"/>
    <mergeCell ref="A8:Q8"/>
    <mergeCell ref="A11:Q11"/>
    <mergeCell ref="A13:Q13"/>
    <mergeCell ref="E15:Q15"/>
    <mergeCell ref="A12:Q12"/>
    <mergeCell ref="A105:Q105"/>
    <mergeCell ref="A106:Q106"/>
    <mergeCell ref="A107:Q107"/>
    <mergeCell ref="A109:Q109"/>
    <mergeCell ref="A110:Q110"/>
    <mergeCell ref="A111:Q111"/>
    <mergeCell ref="A113:Q113"/>
    <mergeCell ref="A114:Q114"/>
    <mergeCell ref="A1:B6"/>
    <mergeCell ref="A115:Q1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1" fitToHeight="0" orientation="portrait" r:id="rId1"/>
  <rowBreaks count="1" manualBreakCount="1">
    <brk id="53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4B3E6-24C5-45B9-A803-330A3D96C9C4}">
  <dimension ref="A1:M96"/>
  <sheetViews>
    <sheetView view="pageBreakPreview" zoomScale="60" zoomScaleNormal="100" workbookViewId="0">
      <selection sqref="A1:XFD1048576"/>
    </sheetView>
  </sheetViews>
  <sheetFormatPr baseColWidth="10" defaultColWidth="11.42578125" defaultRowHeight="15" x14ac:dyDescent="0.25"/>
  <cols>
    <col min="1" max="2" width="11.5703125" customWidth="1"/>
    <col min="3" max="3" width="27.140625" bestFit="1" customWidth="1"/>
    <col min="4" max="4" width="14.140625" bestFit="1" customWidth="1"/>
    <col min="5" max="5" width="11.5703125"/>
    <col min="6" max="6" width="11.42578125" style="58"/>
    <col min="7" max="7" width="23.28515625" style="58" customWidth="1"/>
    <col min="8" max="8" width="16.85546875" style="59" bestFit="1" customWidth="1"/>
    <col min="9" max="10" width="13.28515625" style="59" bestFit="1" customWidth="1"/>
    <col min="11" max="11" width="15.140625" style="59" bestFit="1" customWidth="1"/>
    <col min="12" max="12" width="11.42578125" style="58"/>
    <col min="13" max="13" width="15.140625" style="60" bestFit="1" customWidth="1"/>
    <col min="14" max="16384" width="11.42578125" style="57"/>
  </cols>
  <sheetData>
    <row r="1" spans="1:13" customFormat="1" x14ac:dyDescent="0.25">
      <c r="A1" s="79" t="s">
        <v>565</v>
      </c>
    </row>
    <row r="2" spans="1:13" x14ac:dyDescent="0.25">
      <c r="A2" s="79"/>
      <c r="F2" s="57" t="s">
        <v>112</v>
      </c>
      <c r="G2" s="57" t="s">
        <v>113</v>
      </c>
      <c r="H2" s="57" t="s">
        <v>114</v>
      </c>
      <c r="I2" s="57" t="s">
        <v>115</v>
      </c>
      <c r="J2" s="57" t="s">
        <v>116</v>
      </c>
      <c r="K2" s="57" t="s">
        <v>117</v>
      </c>
      <c r="L2" s="57" t="s">
        <v>118</v>
      </c>
      <c r="M2" s="60" t="s">
        <v>119</v>
      </c>
    </row>
    <row r="3" spans="1:13" x14ac:dyDescent="0.25">
      <c r="A3" s="79" t="s">
        <v>566</v>
      </c>
      <c r="D3" s="80"/>
      <c r="F3" s="58" t="s">
        <v>520</v>
      </c>
      <c r="G3" s="58" t="s">
        <v>521</v>
      </c>
      <c r="H3" s="59">
        <v>1301831.6000000001</v>
      </c>
      <c r="I3" s="59">
        <v>0</v>
      </c>
      <c r="J3" s="59">
        <v>0</v>
      </c>
      <c r="K3" s="59">
        <v>1301831.6000000001</v>
      </c>
      <c r="M3" s="60" t="e">
        <f>+#REF!-#REF!</f>
        <v>#REF!</v>
      </c>
    </row>
    <row r="4" spans="1:13" x14ac:dyDescent="0.25">
      <c r="A4" s="79"/>
      <c r="F4" s="58" t="s">
        <v>567</v>
      </c>
      <c r="G4" s="58" t="s">
        <v>568</v>
      </c>
      <c r="H4" s="59">
        <v>90989289.780000001</v>
      </c>
      <c r="I4" s="59">
        <v>0</v>
      </c>
      <c r="J4" s="59">
        <v>0</v>
      </c>
      <c r="K4" s="59">
        <v>90989289.780000001</v>
      </c>
      <c r="M4" s="60" t="e">
        <f>+#REF!-#REF!</f>
        <v>#REF!</v>
      </c>
    </row>
    <row r="5" spans="1:13" x14ac:dyDescent="0.25">
      <c r="A5" s="79" t="s">
        <v>569</v>
      </c>
      <c r="F5" s="58" t="s">
        <v>522</v>
      </c>
      <c r="G5" s="58" t="s">
        <v>523</v>
      </c>
      <c r="H5" s="59">
        <v>96571019.180000007</v>
      </c>
      <c r="I5" s="59">
        <v>5441520</v>
      </c>
      <c r="J5" s="59">
        <v>1377600</v>
      </c>
      <c r="K5" s="59">
        <v>100634939.18000001</v>
      </c>
      <c r="M5" s="60">
        <f>+I5-J5</f>
        <v>4063920</v>
      </c>
    </row>
    <row r="6" spans="1:13" x14ac:dyDescent="0.25">
      <c r="A6" s="79"/>
      <c r="F6" s="58" t="s">
        <v>570</v>
      </c>
      <c r="G6" s="58" t="s">
        <v>571</v>
      </c>
      <c r="H6" s="59">
        <v>5147963.83</v>
      </c>
      <c r="I6" s="59">
        <v>0</v>
      </c>
      <c r="J6" s="59">
        <v>0</v>
      </c>
      <c r="K6" s="59">
        <v>5147963.83</v>
      </c>
      <c r="M6" s="60" t="e">
        <f>+#REF!-#REF!</f>
        <v>#REF!</v>
      </c>
    </row>
    <row r="7" spans="1:13" x14ac:dyDescent="0.25">
      <c r="A7" s="81"/>
      <c r="F7" s="58" t="s">
        <v>572</v>
      </c>
      <c r="G7" s="58" t="s">
        <v>573</v>
      </c>
      <c r="H7" s="59">
        <v>53226222.960000001</v>
      </c>
      <c r="I7" s="82">
        <v>550548.56999999995</v>
      </c>
      <c r="J7" s="59">
        <v>0</v>
      </c>
      <c r="K7" s="59">
        <v>53776771.530000001</v>
      </c>
      <c r="M7" s="60" t="e">
        <f>+#REF!-#REF!</f>
        <v>#REF!</v>
      </c>
    </row>
    <row r="8" spans="1:13" ht="47.25" x14ac:dyDescent="0.25">
      <c r="A8" s="83" t="s">
        <v>574</v>
      </c>
      <c r="B8" s="124" t="e" vm="1">
        <v>#VALUE!</v>
      </c>
      <c r="C8" s="84" t="s">
        <v>575</v>
      </c>
      <c r="F8" s="58" t="s">
        <v>576</v>
      </c>
      <c r="G8" s="58" t="s">
        <v>577</v>
      </c>
      <c r="H8" s="59">
        <v>7039206.4299999997</v>
      </c>
      <c r="I8" s="59">
        <v>0</v>
      </c>
      <c r="J8" s="59">
        <v>0</v>
      </c>
      <c r="K8" s="59">
        <v>7039206.4299999997</v>
      </c>
      <c r="M8" s="60" t="e">
        <f>+#REF!-#REF!</f>
        <v>#REF!</v>
      </c>
    </row>
    <row r="9" spans="1:13" ht="30" x14ac:dyDescent="0.25">
      <c r="A9" s="85" t="s">
        <v>578</v>
      </c>
      <c r="B9" s="124"/>
      <c r="C9" s="86" t="s">
        <v>579</v>
      </c>
      <c r="F9" s="58" t="s">
        <v>580</v>
      </c>
      <c r="G9" s="58" t="s">
        <v>581</v>
      </c>
      <c r="H9" s="59">
        <v>77103.56</v>
      </c>
      <c r="I9" s="59">
        <v>0</v>
      </c>
      <c r="J9" s="59">
        <v>0</v>
      </c>
      <c r="K9" s="59">
        <v>77103.56</v>
      </c>
      <c r="M9" s="60" t="e">
        <f>+#REF!-#REF!</f>
        <v>#REF!</v>
      </c>
    </row>
    <row r="10" spans="1:13" x14ac:dyDescent="0.25">
      <c r="A10" s="85"/>
      <c r="B10" s="124"/>
      <c r="C10" s="86" t="s">
        <v>582</v>
      </c>
      <c r="F10" s="58" t="s">
        <v>583</v>
      </c>
      <c r="G10" s="58" t="s">
        <v>584</v>
      </c>
      <c r="H10" s="59">
        <v>1406666.2</v>
      </c>
      <c r="I10" s="59">
        <v>0</v>
      </c>
      <c r="J10" s="59">
        <v>0</v>
      </c>
      <c r="K10" s="59">
        <v>1406666.2</v>
      </c>
      <c r="M10" s="60" t="e">
        <f>+#REF!-#REF!</f>
        <v>#REF!</v>
      </c>
    </row>
    <row r="11" spans="1:13" ht="22.5" x14ac:dyDescent="0.25">
      <c r="A11" s="87" t="s">
        <v>585</v>
      </c>
      <c r="B11" s="124"/>
      <c r="C11" s="86" t="s">
        <v>586</v>
      </c>
      <c r="F11" s="58" t="s">
        <v>587</v>
      </c>
      <c r="G11" s="58" t="s">
        <v>588</v>
      </c>
      <c r="H11" s="59">
        <v>23244425.239999998</v>
      </c>
      <c r="I11" s="59">
        <v>0</v>
      </c>
      <c r="J11" s="59">
        <v>0</v>
      </c>
      <c r="K11" s="59">
        <v>23244425.239999998</v>
      </c>
      <c r="M11" s="60" t="e">
        <f>+#REF!-#REF!</f>
        <v>#REF!</v>
      </c>
    </row>
    <row r="12" spans="1:13" x14ac:dyDescent="0.25">
      <c r="A12" s="88" t="s">
        <v>589</v>
      </c>
      <c r="B12" s="124"/>
      <c r="C12" s="86" t="s">
        <v>590</v>
      </c>
      <c r="F12" s="58" t="s">
        <v>591</v>
      </c>
      <c r="G12" s="58" t="s">
        <v>592</v>
      </c>
      <c r="H12" s="59">
        <v>3530451.93</v>
      </c>
      <c r="I12" s="59">
        <v>8490</v>
      </c>
      <c r="J12" s="59">
        <v>0</v>
      </c>
      <c r="K12" s="59">
        <v>3538941.93</v>
      </c>
      <c r="M12" s="60" t="e">
        <f>+#REF!-#REF!</f>
        <v>#REF!</v>
      </c>
    </row>
    <row r="13" spans="1:13" x14ac:dyDescent="0.25">
      <c r="A13" s="89"/>
      <c r="B13" s="124"/>
      <c r="C13" s="86" t="s">
        <v>593</v>
      </c>
      <c r="F13" s="58" t="s">
        <v>524</v>
      </c>
      <c r="G13" s="58" t="s">
        <v>525</v>
      </c>
      <c r="H13" s="59">
        <v>866583.13</v>
      </c>
      <c r="I13" s="59">
        <v>0</v>
      </c>
      <c r="J13" s="59">
        <v>0</v>
      </c>
      <c r="K13" s="59">
        <v>866583.13</v>
      </c>
      <c r="M13" s="60" t="e">
        <f>+#REF!-#REF!</f>
        <v>#REF!</v>
      </c>
    </row>
    <row r="14" spans="1:13" ht="45" x14ac:dyDescent="0.25">
      <c r="A14" s="90" t="s">
        <v>594</v>
      </c>
      <c r="B14" s="124"/>
      <c r="C14" s="90" t="s">
        <v>595</v>
      </c>
      <c r="F14" s="58" t="s">
        <v>596</v>
      </c>
      <c r="G14" s="58" t="s">
        <v>597</v>
      </c>
      <c r="H14" s="59">
        <v>6388697.6699999999</v>
      </c>
      <c r="I14" s="59">
        <v>0</v>
      </c>
      <c r="J14" s="59">
        <v>0</v>
      </c>
      <c r="K14" s="59">
        <v>6388697.6699999999</v>
      </c>
      <c r="M14" s="60" t="e">
        <f>+#REF!-#REF!</f>
        <v>#REF!</v>
      </c>
    </row>
    <row r="15" spans="1:13" x14ac:dyDescent="0.25">
      <c r="A15" s="91"/>
      <c r="B15" s="124"/>
      <c r="C15" s="125" t="e" vm="2">
        <v>#VALUE!</v>
      </c>
      <c r="F15" s="58" t="s">
        <v>598</v>
      </c>
      <c r="G15" s="58" t="s">
        <v>599</v>
      </c>
      <c r="H15" s="59">
        <v>727958</v>
      </c>
      <c r="I15" s="59">
        <v>0</v>
      </c>
      <c r="J15" s="59">
        <v>0</v>
      </c>
      <c r="K15" s="59">
        <v>727958</v>
      </c>
      <c r="M15" s="60" t="e">
        <f>+#REF!-#REF!</f>
        <v>#REF!</v>
      </c>
    </row>
    <row r="16" spans="1:13" x14ac:dyDescent="0.25">
      <c r="A16" s="91"/>
      <c r="B16" s="124"/>
      <c r="C16" s="125"/>
      <c r="F16" s="58" t="s">
        <v>600</v>
      </c>
      <c r="G16" s="58" t="s">
        <v>601</v>
      </c>
      <c r="H16" s="59">
        <v>1017694.38</v>
      </c>
      <c r="I16" s="59">
        <v>0</v>
      </c>
      <c r="J16" s="59">
        <v>0</v>
      </c>
      <c r="K16" s="59">
        <v>1017694.38</v>
      </c>
      <c r="M16" s="60" t="e">
        <f>+#REF!-#REF!</f>
        <v>#REF!</v>
      </c>
    </row>
    <row r="17" spans="1:13" x14ac:dyDescent="0.25">
      <c r="A17" s="91"/>
      <c r="B17" s="124"/>
      <c r="C17" s="125"/>
      <c r="F17" s="58" t="s">
        <v>526</v>
      </c>
      <c r="G17" s="58" t="s">
        <v>527</v>
      </c>
      <c r="H17" s="59">
        <v>0</v>
      </c>
      <c r="I17" s="59">
        <v>0</v>
      </c>
      <c r="J17" s="82">
        <v>2031960</v>
      </c>
      <c r="K17" s="59">
        <v>-2031960</v>
      </c>
      <c r="M17" s="60" t="e">
        <f>+#REF!-#REF!</f>
        <v>#REF!</v>
      </c>
    </row>
    <row r="18" spans="1:13" x14ac:dyDescent="0.25">
      <c r="A18" s="91"/>
      <c r="B18" s="124"/>
      <c r="C18" s="125"/>
      <c r="F18" s="58" t="s">
        <v>602</v>
      </c>
      <c r="G18" s="58" t="s">
        <v>603</v>
      </c>
      <c r="H18" s="59">
        <v>899433.23</v>
      </c>
      <c r="I18" s="59">
        <v>0</v>
      </c>
      <c r="J18" s="59">
        <v>0</v>
      </c>
      <c r="K18" s="59">
        <v>899433.23</v>
      </c>
      <c r="M18" s="60" t="e">
        <f>+#REF!-#REF!</f>
        <v>#REF!</v>
      </c>
    </row>
    <row r="19" spans="1:13" x14ac:dyDescent="0.25">
      <c r="F19" s="58" t="s">
        <v>604</v>
      </c>
      <c r="G19" s="58" t="s">
        <v>605</v>
      </c>
      <c r="H19" s="59">
        <v>6352947.8899999997</v>
      </c>
      <c r="I19" s="59">
        <v>0</v>
      </c>
      <c r="J19" s="59">
        <v>0</v>
      </c>
      <c r="K19" s="59">
        <v>6352947.8899999997</v>
      </c>
      <c r="M19" s="60" t="e">
        <f>+#REF!-#REF!</f>
        <v>#REF!</v>
      </c>
    </row>
    <row r="20" spans="1:13" x14ac:dyDescent="0.25">
      <c r="F20" s="58" t="s">
        <v>606</v>
      </c>
      <c r="G20" s="58" t="s">
        <v>607</v>
      </c>
      <c r="H20" s="59">
        <v>204880765.15000001</v>
      </c>
      <c r="I20" s="59">
        <v>0</v>
      </c>
      <c r="J20" s="59">
        <v>0</v>
      </c>
      <c r="K20" s="59">
        <v>204880765.15000001</v>
      </c>
      <c r="M20" s="60" t="e">
        <f>+#REF!-#REF!</f>
        <v>#REF!</v>
      </c>
    </row>
    <row r="21" spans="1:13" x14ac:dyDescent="0.25">
      <c r="F21" s="58" t="s">
        <v>608</v>
      </c>
      <c r="G21" s="58" t="s">
        <v>609</v>
      </c>
      <c r="H21" s="59">
        <v>1448724.5</v>
      </c>
      <c r="I21" s="59">
        <v>0</v>
      </c>
      <c r="J21" s="59">
        <v>0</v>
      </c>
      <c r="K21" s="59">
        <v>1448724.5</v>
      </c>
      <c r="M21" s="60" t="e">
        <f>+#REF!-#REF!</f>
        <v>#REF!</v>
      </c>
    </row>
    <row r="22" spans="1:13" x14ac:dyDescent="0.25">
      <c r="F22" s="58" t="s">
        <v>610</v>
      </c>
      <c r="G22" s="58" t="s">
        <v>611</v>
      </c>
      <c r="H22" s="59">
        <v>43260.71</v>
      </c>
      <c r="I22" s="59">
        <v>0</v>
      </c>
      <c r="J22" s="59">
        <v>0</v>
      </c>
      <c r="K22" s="59">
        <v>43260.71</v>
      </c>
      <c r="M22" s="60" t="e">
        <f>+#REF!-#REF!</f>
        <v>#REF!</v>
      </c>
    </row>
    <row r="23" spans="1:13" x14ac:dyDescent="0.25">
      <c r="F23" s="58" t="s">
        <v>612</v>
      </c>
      <c r="G23" s="58" t="s">
        <v>613</v>
      </c>
      <c r="H23" s="59">
        <v>33478272.670000002</v>
      </c>
      <c r="I23" s="59">
        <v>0</v>
      </c>
      <c r="J23" s="59">
        <v>0</v>
      </c>
      <c r="K23" s="59">
        <v>33478272.670000002</v>
      </c>
      <c r="M23" s="60" t="e">
        <f>+#REF!-#REF!</f>
        <v>#REF!</v>
      </c>
    </row>
    <row r="24" spans="1:13" x14ac:dyDescent="0.25">
      <c r="F24" s="58" t="s">
        <v>614</v>
      </c>
      <c r="G24" s="58" t="s">
        <v>615</v>
      </c>
      <c r="H24" s="59">
        <v>162271.25</v>
      </c>
      <c r="I24" s="59">
        <v>0</v>
      </c>
      <c r="J24" s="59">
        <v>0</v>
      </c>
      <c r="K24" s="59">
        <v>162271.25</v>
      </c>
      <c r="M24" s="60" t="e">
        <f>+#REF!-#REF!</f>
        <v>#REF!</v>
      </c>
    </row>
    <row r="25" spans="1:13" x14ac:dyDescent="0.25">
      <c r="F25" s="58" t="s">
        <v>616</v>
      </c>
      <c r="G25" s="58" t="s">
        <v>617</v>
      </c>
      <c r="H25" s="59">
        <v>0</v>
      </c>
      <c r="I25" s="59">
        <v>0</v>
      </c>
      <c r="J25" s="59">
        <v>0</v>
      </c>
      <c r="K25" s="59">
        <v>0</v>
      </c>
      <c r="M25" s="60" t="e">
        <f>+#REF!-#REF!</f>
        <v>#REF!</v>
      </c>
    </row>
    <row r="26" spans="1:13" x14ac:dyDescent="0.25">
      <c r="F26" s="58" t="s">
        <v>618</v>
      </c>
      <c r="G26" s="58" t="s">
        <v>619</v>
      </c>
      <c r="H26" s="59">
        <v>0</v>
      </c>
      <c r="I26" s="59">
        <v>0</v>
      </c>
      <c r="J26" s="59">
        <v>0</v>
      </c>
      <c r="K26" s="59">
        <v>0</v>
      </c>
      <c r="M26" s="60" t="e">
        <f>+#REF!-#REF!</f>
        <v>#REF!</v>
      </c>
    </row>
    <row r="27" spans="1:13" x14ac:dyDescent="0.25">
      <c r="F27" s="58" t="s">
        <v>620</v>
      </c>
      <c r="G27" s="58" t="s">
        <v>621</v>
      </c>
      <c r="H27" s="59">
        <v>-59434.21</v>
      </c>
      <c r="I27" s="59">
        <v>0</v>
      </c>
      <c r="J27" s="59">
        <v>1606.33</v>
      </c>
      <c r="K27" s="59">
        <v>-61040.54</v>
      </c>
      <c r="M27" s="60" t="e">
        <f>+#REF!-#REF!</f>
        <v>#REF!</v>
      </c>
    </row>
    <row r="28" spans="1:13" x14ac:dyDescent="0.25">
      <c r="F28" s="58" t="s">
        <v>622</v>
      </c>
      <c r="G28" s="58" t="s">
        <v>623</v>
      </c>
      <c r="H28" s="59">
        <v>-468365.87</v>
      </c>
      <c r="I28" s="59">
        <v>0</v>
      </c>
      <c r="J28" s="59">
        <v>0</v>
      </c>
      <c r="K28" s="59">
        <v>-468365.87</v>
      </c>
      <c r="M28" s="60" t="e">
        <f>+#REF!-#REF!</f>
        <v>#REF!</v>
      </c>
    </row>
    <row r="29" spans="1:13" x14ac:dyDescent="0.25">
      <c r="F29" s="58" t="s">
        <v>624</v>
      </c>
      <c r="G29" s="58" t="s">
        <v>625</v>
      </c>
      <c r="H29" s="59">
        <v>-82945683.200000003</v>
      </c>
      <c r="I29" s="59">
        <v>0</v>
      </c>
      <c r="J29" s="59">
        <v>536686.30000000005</v>
      </c>
      <c r="K29" s="59">
        <v>-83482369.5</v>
      </c>
      <c r="M29" s="60" t="e">
        <f>+#REF!-#REF!</f>
        <v>#REF!</v>
      </c>
    </row>
    <row r="30" spans="1:13" x14ac:dyDescent="0.25">
      <c r="F30" s="58" t="s">
        <v>626</v>
      </c>
      <c r="G30" s="58" t="s">
        <v>627</v>
      </c>
      <c r="H30" s="59">
        <v>-4666036.5199999996</v>
      </c>
      <c r="I30" s="59">
        <v>0</v>
      </c>
      <c r="J30" s="59">
        <v>1190.4000000000001</v>
      </c>
      <c r="K30" s="59">
        <v>-4667226.92</v>
      </c>
      <c r="M30" s="60" t="e">
        <f>+#REF!-#REF!</f>
        <v>#REF!</v>
      </c>
    </row>
    <row r="31" spans="1:13" x14ac:dyDescent="0.25">
      <c r="F31" s="58" t="s">
        <v>628</v>
      </c>
      <c r="G31" s="58" t="s">
        <v>629</v>
      </c>
      <c r="H31" s="59">
        <v>-45913426.18</v>
      </c>
      <c r="I31" s="59">
        <v>0</v>
      </c>
      <c r="J31" s="59">
        <v>97719.85</v>
      </c>
      <c r="K31" s="59">
        <v>-46011146.030000001</v>
      </c>
      <c r="M31" s="60" t="e">
        <f>+#REF!-#REF!</f>
        <v>#REF!</v>
      </c>
    </row>
    <row r="32" spans="1:13" x14ac:dyDescent="0.25">
      <c r="F32" s="58" t="s">
        <v>630</v>
      </c>
      <c r="G32" s="58" t="s">
        <v>631</v>
      </c>
      <c r="H32" s="59">
        <v>-3544468.24</v>
      </c>
      <c r="I32" s="59">
        <v>0</v>
      </c>
      <c r="J32" s="59">
        <v>9068.36</v>
      </c>
      <c r="K32" s="59">
        <v>-3553536.6</v>
      </c>
      <c r="M32" s="60" t="e">
        <f>+#REF!-#REF!</f>
        <v>#REF!</v>
      </c>
    </row>
    <row r="33" spans="6:13" x14ac:dyDescent="0.25">
      <c r="F33" s="58" t="s">
        <v>632</v>
      </c>
      <c r="G33" s="58" t="s">
        <v>633</v>
      </c>
      <c r="H33" s="59">
        <v>-20821074.079999998</v>
      </c>
      <c r="I33" s="59">
        <v>0</v>
      </c>
      <c r="J33" s="59">
        <v>27648.799999999999</v>
      </c>
      <c r="K33" s="59">
        <v>-20848722.879999999</v>
      </c>
      <c r="M33" s="60" t="e">
        <f>+#REF!-#REF!</f>
        <v>#REF!</v>
      </c>
    </row>
    <row r="34" spans="6:13" x14ac:dyDescent="0.25">
      <c r="F34" s="58" t="s">
        <v>634</v>
      </c>
      <c r="G34" s="58" t="s">
        <v>635</v>
      </c>
      <c r="H34" s="59">
        <v>-3234957.15</v>
      </c>
      <c r="I34" s="59">
        <v>0</v>
      </c>
      <c r="J34" s="59">
        <v>1210.04</v>
      </c>
      <c r="K34" s="59">
        <v>-3236167.19</v>
      </c>
      <c r="M34" s="60" t="e">
        <f>+#REF!-#REF!</f>
        <v>#REF!</v>
      </c>
    </row>
    <row r="35" spans="6:13" x14ac:dyDescent="0.25">
      <c r="F35" s="58" t="s">
        <v>636</v>
      </c>
      <c r="G35" s="58" t="s">
        <v>637</v>
      </c>
      <c r="H35" s="59">
        <v>-109090.07</v>
      </c>
      <c r="I35" s="59">
        <v>0</v>
      </c>
      <c r="J35" s="59">
        <v>0</v>
      </c>
      <c r="K35" s="59">
        <v>-109090.07</v>
      </c>
      <c r="M35" s="60" t="e">
        <f>+#REF!-#REF!</f>
        <v>#REF!</v>
      </c>
    </row>
    <row r="36" spans="6:13" x14ac:dyDescent="0.25">
      <c r="F36" s="58" t="s">
        <v>638</v>
      </c>
      <c r="G36" s="58" t="s">
        <v>639</v>
      </c>
      <c r="H36" s="59">
        <v>-5744937.6399999997</v>
      </c>
      <c r="I36" s="59">
        <v>0</v>
      </c>
      <c r="J36" s="59">
        <v>9535.2900000000009</v>
      </c>
      <c r="K36" s="59">
        <v>-5754472.9299999997</v>
      </c>
      <c r="M36" s="60" t="e">
        <f>+#REF!-#REF!</f>
        <v>#REF!</v>
      </c>
    </row>
    <row r="37" spans="6:13" x14ac:dyDescent="0.25">
      <c r="F37" s="58" t="s">
        <v>640</v>
      </c>
      <c r="G37" s="58" t="s">
        <v>641</v>
      </c>
      <c r="H37" s="59">
        <v>-491371.52000000002</v>
      </c>
      <c r="I37" s="59">
        <v>0</v>
      </c>
      <c r="J37" s="59">
        <v>0</v>
      </c>
      <c r="K37" s="59">
        <v>-491371.52000000002</v>
      </c>
      <c r="M37" s="60" t="e">
        <f>+#REF!-#REF!</f>
        <v>#REF!</v>
      </c>
    </row>
    <row r="38" spans="6:13" x14ac:dyDescent="0.25">
      <c r="F38" s="58" t="s">
        <v>642</v>
      </c>
      <c r="G38" s="58" t="s">
        <v>643</v>
      </c>
      <c r="H38" s="59">
        <v>-980164.62</v>
      </c>
      <c r="I38" s="59">
        <v>0</v>
      </c>
      <c r="J38" s="59">
        <v>3225.42</v>
      </c>
      <c r="K38" s="59">
        <v>-983390.04</v>
      </c>
      <c r="M38" s="60" t="e">
        <f>+#REF!-#REF!</f>
        <v>#REF!</v>
      </c>
    </row>
    <row r="39" spans="6:13" x14ac:dyDescent="0.25">
      <c r="F39" s="58" t="s">
        <v>644</v>
      </c>
      <c r="G39" s="58" t="s">
        <v>645</v>
      </c>
      <c r="H39" s="59">
        <v>-87179437.060000002</v>
      </c>
      <c r="I39" s="59">
        <v>0</v>
      </c>
      <c r="J39" s="59">
        <v>250000</v>
      </c>
      <c r="K39" s="59">
        <v>-87429437.060000002</v>
      </c>
      <c r="M39" s="60" t="e">
        <f>+#REF!-#REF!</f>
        <v>#REF!</v>
      </c>
    </row>
    <row r="40" spans="6:13" x14ac:dyDescent="0.25">
      <c r="F40" s="58" t="s">
        <v>646</v>
      </c>
      <c r="G40" s="58" t="s">
        <v>647</v>
      </c>
      <c r="H40" s="59">
        <v>-68696873.530000001</v>
      </c>
      <c r="I40" s="59">
        <v>0</v>
      </c>
      <c r="J40" s="59">
        <v>505990.05</v>
      </c>
      <c r="K40" s="59">
        <v>-69202863.579999998</v>
      </c>
      <c r="M40" s="60" t="e">
        <f>+#REF!-#REF!</f>
        <v>#REF!</v>
      </c>
    </row>
    <row r="41" spans="6:13" x14ac:dyDescent="0.25">
      <c r="F41" s="58" t="s">
        <v>648</v>
      </c>
      <c r="G41" s="58" t="s">
        <v>649</v>
      </c>
      <c r="H41" s="59">
        <v>40000</v>
      </c>
      <c r="I41" s="59">
        <v>0</v>
      </c>
      <c r="J41" s="59">
        <v>0</v>
      </c>
      <c r="K41" s="59">
        <v>40000</v>
      </c>
      <c r="M41" s="60" t="e">
        <f>+#REF!-#REF!</f>
        <v>#REF!</v>
      </c>
    </row>
    <row r="42" spans="6:13" x14ac:dyDescent="0.25">
      <c r="F42" s="58" t="s">
        <v>650</v>
      </c>
      <c r="G42" s="58" t="s">
        <v>651</v>
      </c>
      <c r="H42" s="59">
        <v>68824.67</v>
      </c>
      <c r="I42" s="59">
        <v>0</v>
      </c>
      <c r="J42" s="59">
        <v>0</v>
      </c>
      <c r="K42" s="59">
        <v>68824.67</v>
      </c>
      <c r="M42" s="60" t="e">
        <f>+#REF!-#REF!</f>
        <v>#REF!</v>
      </c>
    </row>
    <row r="43" spans="6:13" x14ac:dyDescent="0.25">
      <c r="F43" s="58" t="s">
        <v>652</v>
      </c>
      <c r="G43" s="58" t="s">
        <v>653</v>
      </c>
      <c r="H43" s="59">
        <v>17000</v>
      </c>
      <c r="I43" s="59">
        <v>0</v>
      </c>
      <c r="J43" s="59">
        <v>0</v>
      </c>
      <c r="K43" s="59">
        <v>17000</v>
      </c>
      <c r="M43" s="60" t="e">
        <f>+#REF!-#REF!</f>
        <v>#REF!</v>
      </c>
    </row>
    <row r="44" spans="6:13" x14ac:dyDescent="0.25">
      <c r="F44" s="58" t="s">
        <v>654</v>
      </c>
      <c r="G44" s="58" t="s">
        <v>655</v>
      </c>
      <c r="H44" s="59">
        <v>78000</v>
      </c>
      <c r="I44" s="59">
        <v>0</v>
      </c>
      <c r="J44" s="59">
        <v>0</v>
      </c>
      <c r="K44" s="59">
        <v>78000</v>
      </c>
      <c r="M44" s="60" t="e">
        <f>+#REF!-#REF!</f>
        <v>#REF!</v>
      </c>
    </row>
    <row r="45" spans="6:13" x14ac:dyDescent="0.25">
      <c r="F45" s="58" t="s">
        <v>656</v>
      </c>
      <c r="G45" s="58" t="s">
        <v>657</v>
      </c>
      <c r="H45" s="59">
        <v>0</v>
      </c>
      <c r="I45" s="59">
        <v>0</v>
      </c>
      <c r="J45" s="59">
        <v>0</v>
      </c>
      <c r="K45" s="59">
        <v>0</v>
      </c>
      <c r="M45" s="60" t="e">
        <f>+#REF!-#REF!</f>
        <v>#REF!</v>
      </c>
    </row>
    <row r="46" spans="6:13" x14ac:dyDescent="0.25">
      <c r="F46" s="58" t="s">
        <v>658</v>
      </c>
      <c r="G46" s="58" t="s">
        <v>659</v>
      </c>
      <c r="H46" s="59">
        <v>0</v>
      </c>
      <c r="I46" s="59">
        <v>0</v>
      </c>
      <c r="J46" s="59">
        <v>0</v>
      </c>
      <c r="K46" s="59">
        <v>0</v>
      </c>
      <c r="M46" s="60" t="e">
        <f>+#REF!-#REF!</f>
        <v>#REF!</v>
      </c>
    </row>
    <row r="47" spans="6:13" x14ac:dyDescent="0.25">
      <c r="F47" s="58" t="s">
        <v>660</v>
      </c>
      <c r="G47" s="58" t="s">
        <v>661</v>
      </c>
      <c r="H47" s="59">
        <v>90000</v>
      </c>
      <c r="I47" s="59">
        <v>0</v>
      </c>
      <c r="J47" s="59">
        <v>0</v>
      </c>
      <c r="K47" s="59">
        <v>90000</v>
      </c>
      <c r="M47" s="60" t="e">
        <f>+#REF!-#REF!</f>
        <v>#REF!</v>
      </c>
    </row>
    <row r="48" spans="6:13" x14ac:dyDescent="0.25">
      <c r="F48" s="58" t="s">
        <v>662</v>
      </c>
      <c r="G48" s="58" t="s">
        <v>663</v>
      </c>
      <c r="H48" s="59">
        <v>70000</v>
      </c>
      <c r="I48" s="59">
        <v>0</v>
      </c>
      <c r="J48" s="59">
        <v>0</v>
      </c>
      <c r="K48" s="59">
        <v>70000</v>
      </c>
      <c r="M48" s="60" t="e">
        <f>+#REF!-#REF!</f>
        <v>#REF!</v>
      </c>
    </row>
    <row r="49" spans="6:13" x14ac:dyDescent="0.25">
      <c r="F49" s="58" t="s">
        <v>664</v>
      </c>
      <c r="G49" s="58" t="s">
        <v>665</v>
      </c>
      <c r="H49" s="59">
        <v>89110</v>
      </c>
      <c r="I49" s="59">
        <v>0</v>
      </c>
      <c r="J49" s="59">
        <v>0</v>
      </c>
      <c r="K49" s="59">
        <v>89110</v>
      </c>
      <c r="M49" s="60" t="e">
        <f>+#REF!-#REF!</f>
        <v>#REF!</v>
      </c>
    </row>
    <row r="50" spans="6:13" x14ac:dyDescent="0.25">
      <c r="F50" s="58" t="s">
        <v>666</v>
      </c>
      <c r="G50" s="58" t="s">
        <v>667</v>
      </c>
      <c r="H50" s="59">
        <v>39800</v>
      </c>
      <c r="I50" s="59">
        <v>0</v>
      </c>
      <c r="J50" s="59">
        <v>0</v>
      </c>
      <c r="K50" s="59">
        <v>39800</v>
      </c>
      <c r="M50" s="60" t="e">
        <f>+#REF!-#REF!</f>
        <v>#REF!</v>
      </c>
    </row>
    <row r="51" spans="6:13" x14ac:dyDescent="0.25">
      <c r="F51" s="58" t="s">
        <v>668</v>
      </c>
      <c r="G51" s="58" t="s">
        <v>669</v>
      </c>
      <c r="H51" s="59">
        <v>12000</v>
      </c>
      <c r="I51" s="59">
        <v>0</v>
      </c>
      <c r="J51" s="59">
        <v>0</v>
      </c>
      <c r="K51" s="59">
        <v>12000</v>
      </c>
      <c r="M51" s="60" t="e">
        <f>+#REF!-#REF!</f>
        <v>#REF!</v>
      </c>
    </row>
    <row r="52" spans="6:13" x14ac:dyDescent="0.25">
      <c r="F52" s="58" t="s">
        <v>670</v>
      </c>
      <c r="G52" s="58" t="s">
        <v>671</v>
      </c>
      <c r="H52" s="59">
        <v>40500</v>
      </c>
      <c r="I52" s="59">
        <v>0</v>
      </c>
      <c r="J52" s="59">
        <v>0</v>
      </c>
      <c r="K52" s="59">
        <v>40500</v>
      </c>
      <c r="M52" s="60" t="e">
        <f>+#REF!-#REF!</f>
        <v>#REF!</v>
      </c>
    </row>
    <row r="53" spans="6:13" x14ac:dyDescent="0.25">
      <c r="F53" s="58" t="s">
        <v>672</v>
      </c>
      <c r="G53" s="58" t="s">
        <v>673</v>
      </c>
      <c r="H53" s="59">
        <v>43500</v>
      </c>
      <c r="I53" s="59">
        <v>0</v>
      </c>
      <c r="J53" s="59">
        <v>0</v>
      </c>
      <c r="K53" s="59">
        <v>43500</v>
      </c>
      <c r="M53" s="60" t="e">
        <f>+#REF!-#REF!</f>
        <v>#REF!</v>
      </c>
    </row>
    <row r="54" spans="6:13" x14ac:dyDescent="0.25">
      <c r="F54" s="58" t="s">
        <v>674</v>
      </c>
      <c r="G54" s="58" t="s">
        <v>675</v>
      </c>
      <c r="H54" s="59">
        <v>0</v>
      </c>
      <c r="I54" s="59">
        <v>0</v>
      </c>
      <c r="J54" s="59">
        <v>0</v>
      </c>
      <c r="K54" s="59">
        <v>0</v>
      </c>
      <c r="M54" s="60" t="e">
        <f>+#REF!-#REF!</f>
        <v>#REF!</v>
      </c>
    </row>
    <row r="55" spans="6:13" x14ac:dyDescent="0.25">
      <c r="F55" s="58" t="s">
        <v>676</v>
      </c>
      <c r="G55" s="58" t="s">
        <v>677</v>
      </c>
      <c r="H55" s="59">
        <v>138845.85</v>
      </c>
      <c r="I55" s="59">
        <v>0</v>
      </c>
      <c r="J55" s="59">
        <v>0</v>
      </c>
      <c r="K55" s="59">
        <v>138845.85</v>
      </c>
      <c r="M55" s="60" t="e">
        <f>+#REF!-#REF!</f>
        <v>#REF!</v>
      </c>
    </row>
    <row r="56" spans="6:13" x14ac:dyDescent="0.25">
      <c r="F56" s="58" t="s">
        <v>678</v>
      </c>
      <c r="G56" s="58" t="s">
        <v>679</v>
      </c>
      <c r="H56" s="59">
        <v>72339.990000000005</v>
      </c>
      <c r="I56" s="59">
        <v>0</v>
      </c>
      <c r="J56" s="59">
        <v>0</v>
      </c>
      <c r="K56" s="59">
        <v>72339.990000000005</v>
      </c>
      <c r="M56" s="60" t="e">
        <f>+#REF!-#REF!</f>
        <v>#REF!</v>
      </c>
    </row>
    <row r="57" spans="6:13" x14ac:dyDescent="0.25">
      <c r="F57" s="58" t="s">
        <v>680</v>
      </c>
      <c r="G57" s="58" t="s">
        <v>681</v>
      </c>
      <c r="H57" s="59">
        <v>58800</v>
      </c>
      <c r="I57" s="59">
        <v>0</v>
      </c>
      <c r="J57" s="59">
        <v>0</v>
      </c>
      <c r="K57" s="59">
        <v>58800</v>
      </c>
      <c r="M57" s="60" t="e">
        <f>+#REF!-#REF!</f>
        <v>#REF!</v>
      </c>
    </row>
    <row r="58" spans="6:13" x14ac:dyDescent="0.25">
      <c r="F58" s="58" t="s">
        <v>682</v>
      </c>
      <c r="G58" s="58" t="s">
        <v>683</v>
      </c>
      <c r="H58" s="59">
        <v>0</v>
      </c>
      <c r="I58" s="59">
        <v>0</v>
      </c>
      <c r="J58" s="59">
        <v>0</v>
      </c>
      <c r="K58" s="59">
        <v>0</v>
      </c>
      <c r="M58" s="60" t="e">
        <f>+#REF!-#REF!</f>
        <v>#REF!</v>
      </c>
    </row>
    <row r="59" spans="6:13" x14ac:dyDescent="0.25">
      <c r="F59" s="58" t="s">
        <v>684</v>
      </c>
      <c r="G59" s="58" t="s">
        <v>685</v>
      </c>
      <c r="H59" s="59">
        <v>0</v>
      </c>
      <c r="I59" s="59">
        <v>0</v>
      </c>
      <c r="J59" s="59">
        <v>0</v>
      </c>
      <c r="K59" s="59">
        <v>0</v>
      </c>
      <c r="M59" s="60" t="e">
        <f>+#REF!-#REF!</f>
        <v>#REF!</v>
      </c>
    </row>
    <row r="60" spans="6:13" x14ac:dyDescent="0.25">
      <c r="F60" s="58" t="s">
        <v>686</v>
      </c>
      <c r="G60" s="58" t="s">
        <v>687</v>
      </c>
      <c r="H60" s="59">
        <v>0</v>
      </c>
      <c r="I60" s="59">
        <v>0</v>
      </c>
      <c r="J60" s="59">
        <v>0</v>
      </c>
      <c r="K60" s="59">
        <v>0</v>
      </c>
      <c r="M60" s="60" t="e">
        <f>+#REF!-#REF!</f>
        <v>#REF!</v>
      </c>
    </row>
    <row r="61" spans="6:13" x14ac:dyDescent="0.25">
      <c r="F61" s="58" t="s">
        <v>688</v>
      </c>
      <c r="G61" s="58" t="s">
        <v>689</v>
      </c>
      <c r="H61" s="59">
        <v>0</v>
      </c>
      <c r="I61" s="59">
        <v>0</v>
      </c>
      <c r="J61" s="59">
        <v>0</v>
      </c>
      <c r="K61" s="59">
        <v>0</v>
      </c>
      <c r="M61" s="60" t="e">
        <f>+#REF!-#REF!</f>
        <v>#REF!</v>
      </c>
    </row>
    <row r="62" spans="6:13" x14ac:dyDescent="0.25">
      <c r="F62" s="58" t="s">
        <v>690</v>
      </c>
      <c r="G62" s="58" t="s">
        <v>691</v>
      </c>
      <c r="H62" s="59">
        <v>192299.13</v>
      </c>
      <c r="I62" s="59">
        <v>0</v>
      </c>
      <c r="J62" s="59">
        <v>0</v>
      </c>
      <c r="K62" s="59">
        <v>192299.13</v>
      </c>
      <c r="M62" s="60" t="e">
        <f>+#REF!-#REF!</f>
        <v>#REF!</v>
      </c>
    </row>
    <row r="63" spans="6:13" x14ac:dyDescent="0.25">
      <c r="F63" s="58" t="s">
        <v>692</v>
      </c>
      <c r="G63" s="58" t="s">
        <v>693</v>
      </c>
      <c r="H63" s="59">
        <v>213165.31</v>
      </c>
      <c r="I63" s="59">
        <v>0</v>
      </c>
      <c r="J63" s="59">
        <v>0</v>
      </c>
      <c r="K63" s="59">
        <v>213165.31</v>
      </c>
      <c r="M63" s="60" t="e">
        <f>+#REF!-#REF!</f>
        <v>#REF!</v>
      </c>
    </row>
    <row r="64" spans="6:13" x14ac:dyDescent="0.25">
      <c r="F64" s="58" t="s">
        <v>694</v>
      </c>
      <c r="G64" s="58" t="s">
        <v>695</v>
      </c>
      <c r="H64" s="59">
        <v>0</v>
      </c>
      <c r="I64" s="59">
        <v>0</v>
      </c>
      <c r="J64" s="59">
        <v>0</v>
      </c>
      <c r="K64" s="59">
        <v>0</v>
      </c>
      <c r="M64" s="60" t="e">
        <f>+#REF!-#REF!</f>
        <v>#REF!</v>
      </c>
    </row>
    <row r="65" spans="6:13" x14ac:dyDescent="0.25">
      <c r="F65" s="58" t="s">
        <v>696</v>
      </c>
      <c r="G65" s="58" t="s">
        <v>697</v>
      </c>
      <c r="H65" s="59">
        <v>0</v>
      </c>
      <c r="I65" s="59">
        <v>0</v>
      </c>
      <c r="J65" s="59">
        <v>0</v>
      </c>
      <c r="K65" s="59">
        <v>0</v>
      </c>
      <c r="M65" s="60" t="e">
        <f>+#REF!-#REF!</f>
        <v>#REF!</v>
      </c>
    </row>
    <row r="66" spans="6:13" x14ac:dyDescent="0.25">
      <c r="F66" s="58" t="s">
        <v>698</v>
      </c>
      <c r="G66" s="58" t="s">
        <v>699</v>
      </c>
      <c r="H66" s="59">
        <v>0</v>
      </c>
      <c r="I66" s="59">
        <v>0</v>
      </c>
      <c r="J66" s="59">
        <v>0</v>
      </c>
      <c r="K66" s="59">
        <v>0</v>
      </c>
      <c r="M66" s="60" t="e">
        <f>+#REF!-#REF!</f>
        <v>#REF!</v>
      </c>
    </row>
    <row r="67" spans="6:13" x14ac:dyDescent="0.25">
      <c r="F67" s="58" t="s">
        <v>700</v>
      </c>
      <c r="G67" s="58" t="s">
        <v>701</v>
      </c>
      <c r="H67" s="59">
        <v>29943.49</v>
      </c>
      <c r="I67" s="59">
        <v>0</v>
      </c>
      <c r="J67" s="59">
        <v>0</v>
      </c>
      <c r="K67" s="59">
        <v>29943.49</v>
      </c>
      <c r="M67" s="60" t="e">
        <f>+#REF!-#REF!</f>
        <v>#REF!</v>
      </c>
    </row>
    <row r="68" spans="6:13" x14ac:dyDescent="0.25">
      <c r="F68" s="58" t="s">
        <v>702</v>
      </c>
      <c r="G68" s="58" t="s">
        <v>703</v>
      </c>
      <c r="H68" s="59">
        <v>18912.41</v>
      </c>
      <c r="I68" s="59">
        <v>0</v>
      </c>
      <c r="J68" s="59">
        <v>0</v>
      </c>
      <c r="K68" s="59">
        <v>18912.41</v>
      </c>
      <c r="M68" s="60" t="e">
        <f>+#REF!-#REF!</f>
        <v>#REF!</v>
      </c>
    </row>
    <row r="69" spans="6:13" x14ac:dyDescent="0.25">
      <c r="F69" s="58" t="s">
        <v>704</v>
      </c>
      <c r="G69" s="58" t="s">
        <v>705</v>
      </c>
      <c r="H69" s="59">
        <v>0</v>
      </c>
      <c r="I69" s="59">
        <v>0</v>
      </c>
      <c r="J69" s="59">
        <v>0</v>
      </c>
      <c r="K69" s="59">
        <v>0</v>
      </c>
      <c r="M69" s="60" t="e">
        <f>+#REF!-#REF!</f>
        <v>#REF!</v>
      </c>
    </row>
    <row r="70" spans="6:13" x14ac:dyDescent="0.25">
      <c r="F70" s="58" t="s">
        <v>706</v>
      </c>
      <c r="G70" s="58" t="s">
        <v>707</v>
      </c>
      <c r="H70" s="59">
        <v>0</v>
      </c>
      <c r="I70" s="59">
        <v>0</v>
      </c>
      <c r="J70" s="59">
        <v>0</v>
      </c>
      <c r="K70" s="59">
        <v>0</v>
      </c>
      <c r="M70" s="60" t="e">
        <f>+#REF!-#REF!</f>
        <v>#REF!</v>
      </c>
    </row>
    <row r="71" spans="6:13" x14ac:dyDescent="0.25">
      <c r="F71" s="58" t="s">
        <v>708</v>
      </c>
      <c r="G71" s="58" t="s">
        <v>709</v>
      </c>
      <c r="H71" s="59">
        <v>0</v>
      </c>
      <c r="I71" s="59">
        <v>0</v>
      </c>
      <c r="J71" s="59">
        <v>0</v>
      </c>
      <c r="K71" s="59">
        <v>0</v>
      </c>
      <c r="M71" s="60" t="e">
        <f>+#REF!-#REF!</f>
        <v>#REF!</v>
      </c>
    </row>
    <row r="72" spans="6:13" x14ac:dyDescent="0.25">
      <c r="F72" s="58" t="s">
        <v>710</v>
      </c>
      <c r="G72" s="58" t="s">
        <v>711</v>
      </c>
      <c r="H72" s="59">
        <v>33333.33</v>
      </c>
      <c r="I72" s="59">
        <v>0</v>
      </c>
      <c r="J72" s="59">
        <v>0</v>
      </c>
      <c r="K72" s="59">
        <v>33333.33</v>
      </c>
      <c r="M72" s="60" t="e">
        <f>+#REF!-#REF!</f>
        <v>#REF!</v>
      </c>
    </row>
    <row r="73" spans="6:13" x14ac:dyDescent="0.25">
      <c r="F73" s="58" t="s">
        <v>712</v>
      </c>
      <c r="G73" s="58" t="s">
        <v>713</v>
      </c>
      <c r="H73" s="59">
        <v>0</v>
      </c>
      <c r="I73" s="59">
        <v>0</v>
      </c>
      <c r="J73" s="59">
        <v>0</v>
      </c>
      <c r="K73" s="59">
        <v>0</v>
      </c>
      <c r="M73" s="60" t="e">
        <f>+#REF!-#REF!</f>
        <v>#REF!</v>
      </c>
    </row>
    <row r="74" spans="6:13" x14ac:dyDescent="0.25">
      <c r="F74" s="58" t="s">
        <v>714</v>
      </c>
      <c r="G74" s="58" t="s">
        <v>715</v>
      </c>
      <c r="H74" s="59">
        <v>0</v>
      </c>
      <c r="I74" s="59">
        <v>0</v>
      </c>
      <c r="J74" s="59">
        <v>0</v>
      </c>
      <c r="K74" s="59">
        <v>0</v>
      </c>
      <c r="M74" s="60" t="e">
        <f>+#REF!-#REF!</f>
        <v>#REF!</v>
      </c>
    </row>
    <row r="75" spans="6:13" x14ac:dyDescent="0.25">
      <c r="F75" s="58" t="s">
        <v>716</v>
      </c>
      <c r="G75" s="58" t="s">
        <v>717</v>
      </c>
      <c r="H75" s="59">
        <v>15766.62</v>
      </c>
      <c r="I75" s="59">
        <v>0</v>
      </c>
      <c r="J75" s="59">
        <v>0</v>
      </c>
      <c r="K75" s="59">
        <v>15766.62</v>
      </c>
      <c r="M75" s="60" t="e">
        <f>+#REF!-#REF!</f>
        <v>#REF!</v>
      </c>
    </row>
    <row r="76" spans="6:13" x14ac:dyDescent="0.25">
      <c r="F76" s="58" t="s">
        <v>718</v>
      </c>
      <c r="G76" s="58" t="s">
        <v>719</v>
      </c>
      <c r="H76" s="59">
        <v>52799.9</v>
      </c>
      <c r="I76" s="59">
        <v>0</v>
      </c>
      <c r="J76" s="59">
        <v>0</v>
      </c>
      <c r="K76" s="59">
        <v>52799.9</v>
      </c>
      <c r="M76" s="60" t="e">
        <f>+#REF!-#REF!</f>
        <v>#REF!</v>
      </c>
    </row>
    <row r="77" spans="6:13" x14ac:dyDescent="0.25">
      <c r="F77" s="58" t="s">
        <v>720</v>
      </c>
      <c r="G77" s="58" t="s">
        <v>721</v>
      </c>
      <c r="H77" s="59">
        <v>131316.5</v>
      </c>
      <c r="I77" s="59">
        <v>0</v>
      </c>
      <c r="J77" s="59">
        <v>0</v>
      </c>
      <c r="K77" s="59">
        <v>131316.5</v>
      </c>
      <c r="M77" s="60" t="e">
        <f>+#REF!-#REF!</f>
        <v>#REF!</v>
      </c>
    </row>
    <row r="78" spans="6:13" x14ac:dyDescent="0.25">
      <c r="F78" s="58" t="s">
        <v>722</v>
      </c>
      <c r="G78" s="58" t="s">
        <v>723</v>
      </c>
      <c r="H78" s="59">
        <v>60000</v>
      </c>
      <c r="I78" s="59">
        <v>0</v>
      </c>
      <c r="J78" s="59">
        <v>0</v>
      </c>
      <c r="K78" s="59">
        <v>60000</v>
      </c>
      <c r="M78" s="60" t="e">
        <f>+#REF!-#REF!</f>
        <v>#REF!</v>
      </c>
    </row>
    <row r="79" spans="6:13" x14ac:dyDescent="0.25">
      <c r="F79" s="58" t="s">
        <v>724</v>
      </c>
      <c r="G79" s="58" t="s">
        <v>725</v>
      </c>
      <c r="H79" s="59">
        <v>206421.6</v>
      </c>
      <c r="I79" s="59">
        <v>0</v>
      </c>
      <c r="J79" s="59">
        <v>0</v>
      </c>
      <c r="K79" s="59">
        <v>206421.6</v>
      </c>
      <c r="M79" s="60" t="e">
        <f>+#REF!-#REF!</f>
        <v>#REF!</v>
      </c>
    </row>
    <row r="80" spans="6:13" x14ac:dyDescent="0.25">
      <c r="F80" s="58" t="s">
        <v>726</v>
      </c>
      <c r="G80" s="58" t="s">
        <v>727</v>
      </c>
      <c r="H80" s="59">
        <v>13355.22</v>
      </c>
      <c r="I80" s="59">
        <v>0</v>
      </c>
      <c r="J80" s="59">
        <v>0</v>
      </c>
      <c r="K80" s="59">
        <v>13355.22</v>
      </c>
      <c r="M80" s="60" t="e">
        <f>+#REF!-#REF!</f>
        <v>#REF!</v>
      </c>
    </row>
    <row r="81" spans="6:13" x14ac:dyDescent="0.25">
      <c r="F81" s="58" t="s">
        <v>728</v>
      </c>
      <c r="G81" s="58" t="s">
        <v>729</v>
      </c>
      <c r="H81" s="59">
        <v>55732.4</v>
      </c>
      <c r="I81" s="59">
        <v>0</v>
      </c>
      <c r="J81" s="59">
        <v>0</v>
      </c>
      <c r="K81" s="59">
        <v>55732.4</v>
      </c>
      <c r="M81" s="60" t="e">
        <f>+#REF!-#REF!</f>
        <v>#REF!</v>
      </c>
    </row>
    <row r="82" spans="6:13" x14ac:dyDescent="0.25">
      <c r="F82" s="58" t="s">
        <v>730</v>
      </c>
      <c r="G82" s="58" t="s">
        <v>731</v>
      </c>
      <c r="H82" s="59">
        <v>0</v>
      </c>
      <c r="I82" s="59">
        <v>0</v>
      </c>
      <c r="J82" s="59">
        <v>0</v>
      </c>
      <c r="K82" s="59">
        <v>0</v>
      </c>
      <c r="M82" s="60" t="e">
        <f>+#REF!-#REF!</f>
        <v>#REF!</v>
      </c>
    </row>
    <row r="83" spans="6:13" x14ac:dyDescent="0.25">
      <c r="F83" s="58" t="s">
        <v>732</v>
      </c>
      <c r="G83" s="58" t="s">
        <v>733</v>
      </c>
      <c r="H83" s="59">
        <v>115789.48</v>
      </c>
      <c r="I83" s="59">
        <v>0</v>
      </c>
      <c r="J83" s="59">
        <v>0</v>
      </c>
      <c r="K83" s="59">
        <v>115789.48</v>
      </c>
      <c r="M83" s="60" t="e">
        <f>+#REF!-#REF!</f>
        <v>#REF!</v>
      </c>
    </row>
    <row r="84" spans="6:13" x14ac:dyDescent="0.25">
      <c r="F84" s="58" t="s">
        <v>734</v>
      </c>
      <c r="G84" s="58" t="s">
        <v>735</v>
      </c>
      <c r="H84" s="59">
        <v>133333.32</v>
      </c>
      <c r="I84" s="59">
        <v>0</v>
      </c>
      <c r="J84" s="59">
        <v>0</v>
      </c>
      <c r="K84" s="59">
        <v>133333.32</v>
      </c>
      <c r="M84" s="60" t="e">
        <f>+#REF!-#REF!</f>
        <v>#REF!</v>
      </c>
    </row>
    <row r="85" spans="6:13" x14ac:dyDescent="0.25">
      <c r="F85" s="58" t="s">
        <v>736</v>
      </c>
      <c r="G85" s="58" t="s">
        <v>737</v>
      </c>
      <c r="H85" s="59">
        <v>0</v>
      </c>
      <c r="I85" s="59">
        <v>0</v>
      </c>
      <c r="J85" s="59">
        <v>0</v>
      </c>
      <c r="K85" s="59">
        <v>0</v>
      </c>
      <c r="M85" s="60" t="e">
        <f>+#REF!-#REF!</f>
        <v>#REF!</v>
      </c>
    </row>
    <row r="86" spans="6:13" x14ac:dyDescent="0.25">
      <c r="F86" s="58" t="s">
        <v>738</v>
      </c>
      <c r="G86" s="58" t="s">
        <v>739</v>
      </c>
      <c r="H86" s="59">
        <v>35556</v>
      </c>
      <c r="I86" s="59">
        <v>0</v>
      </c>
      <c r="J86" s="59">
        <v>0</v>
      </c>
      <c r="K86" s="59">
        <v>35556</v>
      </c>
      <c r="M86" s="60" t="e">
        <f>+#REF!-#REF!</f>
        <v>#REF!</v>
      </c>
    </row>
    <row r="87" spans="6:13" x14ac:dyDescent="0.25">
      <c r="F87" s="58" t="s">
        <v>740</v>
      </c>
      <c r="G87" s="58" t="s">
        <v>741</v>
      </c>
      <c r="H87" s="59">
        <v>37777.760000000002</v>
      </c>
      <c r="I87" s="59">
        <v>0</v>
      </c>
      <c r="J87" s="59">
        <v>0</v>
      </c>
      <c r="K87" s="59">
        <v>37777.760000000002</v>
      </c>
      <c r="M87" s="60" t="e">
        <f>+#REF!-#REF!</f>
        <v>#REF!</v>
      </c>
    </row>
    <row r="88" spans="6:13" x14ac:dyDescent="0.25">
      <c r="F88" s="58" t="s">
        <v>742</v>
      </c>
      <c r="G88" s="58" t="s">
        <v>743</v>
      </c>
      <c r="H88" s="59">
        <v>0</v>
      </c>
      <c r="I88" s="59">
        <v>0</v>
      </c>
      <c r="J88" s="59">
        <v>0</v>
      </c>
      <c r="K88" s="59">
        <v>0</v>
      </c>
      <c r="M88" s="60" t="e">
        <f>+#REF!-#REF!</f>
        <v>#REF!</v>
      </c>
    </row>
    <row r="89" spans="6:13" x14ac:dyDescent="0.25">
      <c r="F89" s="58" t="s">
        <v>744</v>
      </c>
      <c r="G89" s="58" t="s">
        <v>745</v>
      </c>
      <c r="H89" s="59">
        <v>0</v>
      </c>
      <c r="I89" s="59">
        <v>0</v>
      </c>
      <c r="J89" s="59">
        <v>0</v>
      </c>
      <c r="K89" s="59">
        <v>0</v>
      </c>
      <c r="M89" s="60" t="e">
        <f>+#REF!-#REF!</f>
        <v>#REF!</v>
      </c>
    </row>
    <row r="90" spans="6:13" x14ac:dyDescent="0.25">
      <c r="F90" s="58" t="s">
        <v>746</v>
      </c>
      <c r="G90" s="58" t="s">
        <v>747</v>
      </c>
      <c r="H90" s="59">
        <v>0</v>
      </c>
      <c r="I90" s="59">
        <v>0</v>
      </c>
      <c r="J90" s="59">
        <v>0</v>
      </c>
      <c r="K90" s="59">
        <v>0</v>
      </c>
      <c r="M90" s="60" t="e">
        <f>+#REF!-#REF!</f>
        <v>#REF!</v>
      </c>
    </row>
    <row r="91" spans="6:13" x14ac:dyDescent="0.25">
      <c r="F91" s="58" t="s">
        <v>748</v>
      </c>
      <c r="G91" s="58" t="s">
        <v>749</v>
      </c>
      <c r="H91" s="59">
        <v>100000</v>
      </c>
      <c r="I91" s="59">
        <v>0</v>
      </c>
      <c r="J91" s="59">
        <v>0</v>
      </c>
      <c r="K91" s="59">
        <v>100000</v>
      </c>
      <c r="M91" s="60" t="e">
        <f>+#REF!-#REF!</f>
        <v>#REF!</v>
      </c>
    </row>
    <row r="92" spans="6:13" x14ac:dyDescent="0.25">
      <c r="F92" s="58" t="s">
        <v>750</v>
      </c>
      <c r="G92" s="58" t="s">
        <v>751</v>
      </c>
      <c r="H92" s="59">
        <v>0</v>
      </c>
      <c r="I92" s="59">
        <v>0</v>
      </c>
      <c r="J92" s="59">
        <v>0</v>
      </c>
      <c r="K92" s="59">
        <v>0</v>
      </c>
      <c r="M92" s="60" t="e">
        <f>+#REF!-#REF!</f>
        <v>#REF!</v>
      </c>
    </row>
    <row r="93" spans="6:13" x14ac:dyDescent="0.25">
      <c r="F93" s="58" t="s">
        <v>752</v>
      </c>
      <c r="G93" s="58" t="s">
        <v>753</v>
      </c>
      <c r="H93" s="59">
        <v>198000</v>
      </c>
      <c r="I93" s="59">
        <v>0</v>
      </c>
      <c r="J93" s="59">
        <v>0</v>
      </c>
      <c r="K93" s="59">
        <v>198000</v>
      </c>
      <c r="M93" s="60" t="e">
        <f>+#REF!-#REF!</f>
        <v>#REF!</v>
      </c>
    </row>
    <row r="94" spans="6:13" x14ac:dyDescent="0.25">
      <c r="F94" s="58" t="s">
        <v>754</v>
      </c>
      <c r="G94" s="58" t="s">
        <v>755</v>
      </c>
      <c r="H94" s="59">
        <v>32000</v>
      </c>
      <c r="I94" s="59">
        <v>0</v>
      </c>
      <c r="J94" s="59">
        <v>0</v>
      </c>
      <c r="K94" s="59">
        <v>32000</v>
      </c>
      <c r="M94" s="60" t="e">
        <f>+#REF!-#REF!</f>
        <v>#REF!</v>
      </c>
    </row>
    <row r="95" spans="6:13" x14ac:dyDescent="0.25">
      <c r="F95" s="58" t="s">
        <v>756</v>
      </c>
      <c r="G95" s="58" t="s">
        <v>757</v>
      </c>
      <c r="H95" s="59">
        <v>212400</v>
      </c>
      <c r="I95" s="59">
        <v>0</v>
      </c>
      <c r="J95" s="59">
        <v>0</v>
      </c>
      <c r="K95" s="59">
        <v>212400</v>
      </c>
      <c r="M95" s="60" t="e">
        <f>+#REF!-#REF!</f>
        <v>#REF!</v>
      </c>
    </row>
    <row r="96" spans="6:13" x14ac:dyDescent="0.25">
      <c r="F96" s="58" t="s">
        <v>758</v>
      </c>
      <c r="G96" s="58" t="s">
        <v>759</v>
      </c>
      <c r="H96" s="59">
        <v>770462.55</v>
      </c>
      <c r="I96" s="59">
        <v>0</v>
      </c>
      <c r="J96" s="59">
        <v>0</v>
      </c>
      <c r="K96" s="59">
        <v>770462.55</v>
      </c>
      <c r="M96" s="60" t="e">
        <f>+#REF!-#REF!</f>
        <v>#REF!</v>
      </c>
    </row>
  </sheetData>
  <mergeCells count="2">
    <mergeCell ref="B8:B18"/>
    <mergeCell ref="C15:C18"/>
  </mergeCells>
  <hyperlinks>
    <hyperlink ref="A14" r:id="rId1" display="mailto:cgonzalez@sie.gov.do" xr:uid="{9A575A38-34A6-4EA8-AB16-CB16CB419AE0}"/>
    <hyperlink ref="C14" r:id="rId2" display="http://sie.gob.do/" xr:uid="{4310CE78-FC78-4E65-983B-BE8DF1C18D0A}"/>
  </hyperlinks>
  <pageMargins left="0.7" right="0.7" top="0.75" bottom="0.75" header="0.3" footer="0.3"/>
  <pageSetup scale="43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91B39-6383-4D31-B961-5C995F7B93AD}">
  <dimension ref="A1:G202"/>
  <sheetViews>
    <sheetView workbookViewId="0">
      <selection activeCell="G7" sqref="G7"/>
    </sheetView>
  </sheetViews>
  <sheetFormatPr baseColWidth="10" defaultRowHeight="15" x14ac:dyDescent="0.25"/>
  <cols>
    <col min="1" max="1" width="8.42578125" customWidth="1"/>
    <col min="2" max="2" width="31.85546875" customWidth="1"/>
    <col min="3" max="3" width="19" bestFit="1" customWidth="1"/>
    <col min="4" max="4" width="12.7109375" bestFit="1" customWidth="1"/>
    <col min="6" max="6" width="16.42578125" bestFit="1" customWidth="1"/>
    <col min="7" max="7" width="16.28515625" customWidth="1"/>
  </cols>
  <sheetData>
    <row r="1" spans="1:7" ht="15.75" x14ac:dyDescent="0.25">
      <c r="A1" s="131" t="s">
        <v>806</v>
      </c>
      <c r="B1" s="132"/>
      <c r="C1" s="132"/>
      <c r="D1" s="132"/>
      <c r="E1" s="132"/>
      <c r="F1" s="132"/>
      <c r="G1" s="132"/>
    </row>
    <row r="2" spans="1:7" ht="15.75" x14ac:dyDescent="0.25">
      <c r="A2" s="131" t="s">
        <v>807</v>
      </c>
      <c r="B2" s="131"/>
      <c r="C2" s="131"/>
      <c r="D2" s="131"/>
      <c r="E2" s="131"/>
      <c r="F2" s="131"/>
      <c r="G2" s="131"/>
    </row>
    <row r="3" spans="1:7" x14ac:dyDescent="0.25">
      <c r="A3" t="s">
        <v>112</v>
      </c>
      <c r="B3" t="s">
        <v>113</v>
      </c>
      <c r="C3" t="s">
        <v>114</v>
      </c>
      <c r="D3" t="s">
        <v>115</v>
      </c>
      <c r="E3" t="s">
        <v>116</v>
      </c>
      <c r="F3" t="s">
        <v>117</v>
      </c>
      <c r="G3" t="s">
        <v>560</v>
      </c>
    </row>
    <row r="4" spans="1:7" x14ac:dyDescent="0.25">
      <c r="A4" s="77" t="s">
        <v>120</v>
      </c>
      <c r="B4" s="77" t="s">
        <v>121</v>
      </c>
      <c r="C4" s="78">
        <v>-26292141.550000001</v>
      </c>
      <c r="D4" s="78">
        <v>0</v>
      </c>
      <c r="E4" s="78">
        <v>0</v>
      </c>
      <c r="F4" s="78">
        <v>-26292141.550000001</v>
      </c>
      <c r="G4" s="50">
        <f>Table3[[#This Row],[Débito]]-Table3[[#This Row],[Crédito]]</f>
        <v>0</v>
      </c>
    </row>
    <row r="5" spans="1:7" x14ac:dyDescent="0.25">
      <c r="A5" s="77" t="s">
        <v>122</v>
      </c>
      <c r="B5" s="77" t="s">
        <v>123</v>
      </c>
      <c r="C5" s="78">
        <v>24.85</v>
      </c>
      <c r="D5" s="78">
        <v>0</v>
      </c>
      <c r="E5" s="78">
        <v>0</v>
      </c>
      <c r="F5" s="78">
        <v>24.85</v>
      </c>
      <c r="G5" s="50">
        <f>Table3[[#This Row],[Débito]]-Table3[[#This Row],[Crédito]]</f>
        <v>0</v>
      </c>
    </row>
    <row r="6" spans="1:7" x14ac:dyDescent="0.25">
      <c r="A6" s="77" t="s">
        <v>124</v>
      </c>
      <c r="B6" s="77" t="s">
        <v>125</v>
      </c>
      <c r="C6" s="78">
        <v>8724.33</v>
      </c>
      <c r="D6" s="78">
        <v>0</v>
      </c>
      <c r="E6" s="78">
        <v>0</v>
      </c>
      <c r="F6" s="78">
        <v>8724.33</v>
      </c>
      <c r="G6" s="50">
        <f>Table3[[#This Row],[Débito]]-Table3[[#This Row],[Crédito]]</f>
        <v>0</v>
      </c>
    </row>
    <row r="7" spans="1:7" x14ac:dyDescent="0.25">
      <c r="A7" s="77" t="s">
        <v>126</v>
      </c>
      <c r="B7" s="77" t="s">
        <v>127</v>
      </c>
      <c r="C7" s="78">
        <v>3498087421.6300001</v>
      </c>
      <c r="D7" s="78">
        <v>43670969.079999998</v>
      </c>
      <c r="E7" s="78">
        <v>4700590.3499999996</v>
      </c>
      <c r="F7" s="78">
        <v>3537057800.3600001</v>
      </c>
      <c r="G7" s="50">
        <f>Table3[[#This Row],[Débito]]-Table3[[#This Row],[Crédito]]</f>
        <v>38970378.729999997</v>
      </c>
    </row>
    <row r="8" spans="1:7" x14ac:dyDescent="0.25">
      <c r="A8" s="77" t="s">
        <v>128</v>
      </c>
      <c r="B8" s="77" t="s">
        <v>129</v>
      </c>
      <c r="C8" s="78">
        <v>9715384.2100000009</v>
      </c>
      <c r="D8" s="78">
        <v>0</v>
      </c>
      <c r="E8" s="78">
        <v>0</v>
      </c>
      <c r="F8" s="78">
        <v>9715384.2100000009</v>
      </c>
      <c r="G8" s="50">
        <f>Table3[[#This Row],[Débito]]-Table3[[#This Row],[Crédito]]</f>
        <v>0</v>
      </c>
    </row>
    <row r="9" spans="1:7" x14ac:dyDescent="0.25">
      <c r="A9" s="77" t="s">
        <v>130</v>
      </c>
      <c r="B9" s="77" t="s">
        <v>131</v>
      </c>
      <c r="C9" s="78">
        <v>2682</v>
      </c>
      <c r="D9" s="78">
        <v>0</v>
      </c>
      <c r="E9" s="78">
        <v>0</v>
      </c>
      <c r="F9" s="78">
        <v>2682</v>
      </c>
      <c r="G9" s="50">
        <f>Table3[[#This Row],[Débito]]-Table3[[#This Row],[Crédito]]</f>
        <v>0</v>
      </c>
    </row>
    <row r="10" spans="1:7" x14ac:dyDescent="0.25">
      <c r="A10" s="77" t="s">
        <v>132</v>
      </c>
      <c r="B10" s="77" t="s">
        <v>133</v>
      </c>
      <c r="C10" s="78">
        <v>15996787.029999999</v>
      </c>
      <c r="D10" s="78">
        <v>0</v>
      </c>
      <c r="E10" s="78">
        <v>0</v>
      </c>
      <c r="F10" s="78">
        <v>15996787.029999999</v>
      </c>
      <c r="G10" s="50">
        <f>Table3[[#This Row],[Débito]]-Table3[[#This Row],[Crédito]]</f>
        <v>0</v>
      </c>
    </row>
    <row r="11" spans="1:7" x14ac:dyDescent="0.25">
      <c r="A11" s="77" t="s">
        <v>134</v>
      </c>
      <c r="B11" s="77" t="s">
        <v>135</v>
      </c>
      <c r="C11" s="78">
        <v>5040499.8</v>
      </c>
      <c r="D11" s="78">
        <v>0</v>
      </c>
      <c r="E11" s="78">
        <v>0</v>
      </c>
      <c r="F11" s="78">
        <v>5040499.8</v>
      </c>
      <c r="G11" s="50">
        <f>Table3[[#This Row],[Débito]]-Table3[[#This Row],[Crédito]]</f>
        <v>0</v>
      </c>
    </row>
    <row r="12" spans="1:7" x14ac:dyDescent="0.25">
      <c r="A12" s="77" t="s">
        <v>136</v>
      </c>
      <c r="B12" s="77" t="s">
        <v>137</v>
      </c>
      <c r="C12" s="78">
        <v>27769252.27</v>
      </c>
      <c r="D12" s="78">
        <v>4115182</v>
      </c>
      <c r="E12" s="78">
        <v>0</v>
      </c>
      <c r="F12" s="78">
        <v>31884434.27</v>
      </c>
      <c r="G12" s="50">
        <f>Table3[[#This Row],[Débito]]-Table3[[#This Row],[Crédito]]</f>
        <v>4115182</v>
      </c>
    </row>
    <row r="13" spans="1:7" x14ac:dyDescent="0.25">
      <c r="A13" s="77" t="s">
        <v>538</v>
      </c>
      <c r="B13" s="77" t="s">
        <v>539</v>
      </c>
      <c r="C13" s="78">
        <v>3540000</v>
      </c>
      <c r="D13" s="78">
        <v>157364.67000000001</v>
      </c>
      <c r="E13" s="78">
        <v>0</v>
      </c>
      <c r="F13" s="78">
        <v>3697364.67</v>
      </c>
      <c r="G13" s="50">
        <f>Table3[[#This Row],[Débito]]-Table3[[#This Row],[Crédito]]</f>
        <v>157364.67000000001</v>
      </c>
    </row>
    <row r="14" spans="1:7" x14ac:dyDescent="0.25">
      <c r="A14" s="77" t="s">
        <v>540</v>
      </c>
      <c r="B14" s="77" t="s">
        <v>541</v>
      </c>
      <c r="C14" s="78">
        <v>-1995418.59</v>
      </c>
      <c r="D14" s="78">
        <v>58961</v>
      </c>
      <c r="E14" s="78">
        <v>0</v>
      </c>
      <c r="F14" s="78">
        <v>-1936457.59</v>
      </c>
      <c r="G14" s="50">
        <f>Table3[[#This Row],[Débito]]-Table3[[#This Row],[Crédito]]</f>
        <v>58961</v>
      </c>
    </row>
    <row r="15" spans="1:7" x14ac:dyDescent="0.25">
      <c r="A15" s="77" t="s">
        <v>138</v>
      </c>
      <c r="B15" s="77" t="s">
        <v>139</v>
      </c>
      <c r="C15" s="78">
        <v>313529520.88999999</v>
      </c>
      <c r="D15" s="78">
        <v>79373.06</v>
      </c>
      <c r="E15" s="78">
        <v>56620.37</v>
      </c>
      <c r="F15" s="78">
        <v>313552273.57999998</v>
      </c>
      <c r="G15" s="50">
        <f>Table3[[#This Row],[Débito]]-Table3[[#This Row],[Crédito]]</f>
        <v>22752.689999999995</v>
      </c>
    </row>
    <row r="16" spans="1:7" x14ac:dyDescent="0.25">
      <c r="A16" s="77" t="s">
        <v>140</v>
      </c>
      <c r="B16" s="77" t="s">
        <v>141</v>
      </c>
      <c r="C16" s="78">
        <v>1131716.98</v>
      </c>
      <c r="D16" s="78">
        <v>0</v>
      </c>
      <c r="E16" s="78">
        <v>0</v>
      </c>
      <c r="F16" s="78">
        <v>1131716.98</v>
      </c>
      <c r="G16" s="50">
        <f>Table3[[#This Row],[Débito]]-Table3[[#This Row],[Crédito]]</f>
        <v>0</v>
      </c>
    </row>
    <row r="17" spans="1:7" x14ac:dyDescent="0.25">
      <c r="A17" s="77" t="s">
        <v>142</v>
      </c>
      <c r="B17" s="77" t="s">
        <v>143</v>
      </c>
      <c r="C17" s="78">
        <v>393243576.24000001</v>
      </c>
      <c r="D17" s="78">
        <v>1114109.1000000001</v>
      </c>
      <c r="E17" s="78">
        <v>1009786.82</v>
      </c>
      <c r="F17" s="78">
        <v>393347898.51999998</v>
      </c>
      <c r="G17" s="50">
        <f>Table3[[#This Row],[Débito]]-Table3[[#This Row],[Crédito]]</f>
        <v>104322.28000000014</v>
      </c>
    </row>
    <row r="18" spans="1:7" x14ac:dyDescent="0.25">
      <c r="A18" s="77" t="s">
        <v>144</v>
      </c>
      <c r="B18" s="77" t="s">
        <v>145</v>
      </c>
      <c r="C18" s="78">
        <v>24628.91</v>
      </c>
      <c r="D18" s="78">
        <v>0</v>
      </c>
      <c r="E18" s="78">
        <v>0</v>
      </c>
      <c r="F18" s="78">
        <v>24628.91</v>
      </c>
      <c r="G18" s="50">
        <f>Table3[[#This Row],[Débito]]-Table3[[#This Row],[Crédito]]</f>
        <v>0</v>
      </c>
    </row>
    <row r="19" spans="1:7" x14ac:dyDescent="0.25">
      <c r="A19" s="77" t="s">
        <v>146</v>
      </c>
      <c r="B19" s="77" t="s">
        <v>147</v>
      </c>
      <c r="C19" s="78">
        <v>111885165.44</v>
      </c>
      <c r="D19" s="78">
        <v>1822844.54</v>
      </c>
      <c r="E19" s="78">
        <v>254078.74</v>
      </c>
      <c r="F19" s="78">
        <v>113453931.23999999</v>
      </c>
      <c r="G19" s="50">
        <f>Table3[[#This Row],[Débito]]-Table3[[#This Row],[Crédito]]</f>
        <v>1568765.8</v>
      </c>
    </row>
    <row r="20" spans="1:7" x14ac:dyDescent="0.25">
      <c r="A20" s="77" t="s">
        <v>542</v>
      </c>
      <c r="B20" s="77" t="s">
        <v>543</v>
      </c>
      <c r="C20" s="78">
        <v>1741545.12</v>
      </c>
      <c r="D20" s="78">
        <v>0</v>
      </c>
      <c r="E20" s="78">
        <v>0</v>
      </c>
      <c r="F20" s="78">
        <v>1741545.12</v>
      </c>
      <c r="G20" s="50">
        <f>Table3[[#This Row],[Débito]]-Table3[[#This Row],[Crédito]]</f>
        <v>0</v>
      </c>
    </row>
    <row r="21" spans="1:7" x14ac:dyDescent="0.25">
      <c r="A21" s="77" t="s">
        <v>148</v>
      </c>
      <c r="B21" s="77" t="s">
        <v>149</v>
      </c>
      <c r="C21" s="78">
        <v>20310.63</v>
      </c>
      <c r="D21" s="78">
        <v>0</v>
      </c>
      <c r="E21" s="78">
        <v>0</v>
      </c>
      <c r="F21" s="78">
        <v>20310.63</v>
      </c>
      <c r="G21" s="50">
        <f>Table3[[#This Row],[Débito]]-Table3[[#This Row],[Crédito]]</f>
        <v>0</v>
      </c>
    </row>
    <row r="22" spans="1:7" x14ac:dyDescent="0.25">
      <c r="A22" s="77" t="s">
        <v>150</v>
      </c>
      <c r="B22" s="77" t="s">
        <v>151</v>
      </c>
      <c r="C22" s="78">
        <v>13332282.619999999</v>
      </c>
      <c r="D22" s="78">
        <v>424142.72</v>
      </c>
      <c r="E22" s="78">
        <v>0</v>
      </c>
      <c r="F22" s="78">
        <v>13756425.34</v>
      </c>
      <c r="G22" s="50">
        <f>Table3[[#This Row],[Débito]]-Table3[[#This Row],[Crédito]]</f>
        <v>424142.72</v>
      </c>
    </row>
    <row r="23" spans="1:7" x14ac:dyDescent="0.25">
      <c r="A23" s="77" t="s">
        <v>152</v>
      </c>
      <c r="B23" s="77" t="s">
        <v>153</v>
      </c>
      <c r="C23" s="78">
        <v>238000</v>
      </c>
      <c r="D23" s="78">
        <v>0</v>
      </c>
      <c r="E23" s="78">
        <v>0</v>
      </c>
      <c r="F23" s="78">
        <v>238000</v>
      </c>
      <c r="G23" s="50">
        <f>Table3[[#This Row],[Débito]]-Table3[[#This Row],[Crédito]]</f>
        <v>0</v>
      </c>
    </row>
    <row r="24" spans="1:7" x14ac:dyDescent="0.25">
      <c r="A24" s="77" t="s">
        <v>544</v>
      </c>
      <c r="B24" s="77" t="s">
        <v>545</v>
      </c>
      <c r="C24" s="78">
        <v>1480689.55</v>
      </c>
      <c r="D24" s="78">
        <v>116513.42</v>
      </c>
      <c r="E24" s="78">
        <v>0</v>
      </c>
      <c r="F24" s="78">
        <v>1597202.97</v>
      </c>
      <c r="G24" s="50">
        <f>Table3[[#This Row],[Débito]]-Table3[[#This Row],[Crédito]]</f>
        <v>116513.42</v>
      </c>
    </row>
    <row r="25" spans="1:7" x14ac:dyDescent="0.25">
      <c r="A25" s="77" t="s">
        <v>546</v>
      </c>
      <c r="B25" s="77" t="s">
        <v>547</v>
      </c>
      <c r="C25" s="78">
        <v>30000</v>
      </c>
      <c r="D25" s="78">
        <v>48000</v>
      </c>
      <c r="E25" s="78">
        <v>30000</v>
      </c>
      <c r="F25" s="78">
        <v>48000</v>
      </c>
      <c r="G25" s="50">
        <f>Table3[[#This Row],[Débito]]-Table3[[#This Row],[Crédito]]</f>
        <v>18000</v>
      </c>
    </row>
    <row r="26" spans="1:7" x14ac:dyDescent="0.25">
      <c r="A26" s="77" t="s">
        <v>154</v>
      </c>
      <c r="B26" s="77" t="s">
        <v>155</v>
      </c>
      <c r="C26" s="78">
        <v>229880324.74000001</v>
      </c>
      <c r="D26" s="78">
        <v>3114174.4</v>
      </c>
      <c r="E26" s="78">
        <v>0</v>
      </c>
      <c r="F26" s="78">
        <v>232994499.13999999</v>
      </c>
      <c r="G26" s="50">
        <f>Table3[[#This Row],[Débito]]-Table3[[#This Row],[Crédito]]</f>
        <v>3114174.4</v>
      </c>
    </row>
    <row r="27" spans="1:7" x14ac:dyDescent="0.25">
      <c r="A27" s="77" t="s">
        <v>156</v>
      </c>
      <c r="B27" s="77" t="s">
        <v>157</v>
      </c>
      <c r="C27" s="78">
        <v>8763908.8300000001</v>
      </c>
      <c r="D27" s="78">
        <v>0</v>
      </c>
      <c r="E27" s="78">
        <v>0</v>
      </c>
      <c r="F27" s="78">
        <v>8763908.8300000001</v>
      </c>
      <c r="G27" s="50">
        <f>Table3[[#This Row],[Débito]]-Table3[[#This Row],[Crédito]]</f>
        <v>0</v>
      </c>
    </row>
    <row r="28" spans="1:7" x14ac:dyDescent="0.25">
      <c r="A28" s="77" t="s">
        <v>158</v>
      </c>
      <c r="B28" s="77" t="s">
        <v>159</v>
      </c>
      <c r="C28" s="78">
        <v>84804.63</v>
      </c>
      <c r="D28" s="78">
        <v>0</v>
      </c>
      <c r="E28" s="78">
        <v>0</v>
      </c>
      <c r="F28" s="78">
        <v>84804.63</v>
      </c>
      <c r="G28" s="50">
        <f>Table3[[#This Row],[Débito]]-Table3[[#This Row],[Crédito]]</f>
        <v>0</v>
      </c>
    </row>
    <row r="29" spans="1:7" x14ac:dyDescent="0.25">
      <c r="A29" s="77" t="s">
        <v>160</v>
      </c>
      <c r="B29" s="77" t="s">
        <v>161</v>
      </c>
      <c r="C29" s="78">
        <v>21100</v>
      </c>
      <c r="D29" s="78">
        <v>0</v>
      </c>
      <c r="E29" s="78">
        <v>0</v>
      </c>
      <c r="F29" s="78">
        <v>21100</v>
      </c>
      <c r="G29" s="50">
        <f>Table3[[#This Row],[Débito]]-Table3[[#This Row],[Crédito]]</f>
        <v>0</v>
      </c>
    </row>
    <row r="30" spans="1:7" x14ac:dyDescent="0.25">
      <c r="A30" s="77" t="s">
        <v>162</v>
      </c>
      <c r="B30" s="77" t="s">
        <v>163</v>
      </c>
      <c r="C30" s="78">
        <v>3429281</v>
      </c>
      <c r="D30" s="78">
        <v>0</v>
      </c>
      <c r="E30" s="78">
        <v>0</v>
      </c>
      <c r="F30" s="78">
        <v>3429281</v>
      </c>
      <c r="G30" s="50">
        <f>Table3[[#This Row],[Débito]]-Table3[[#This Row],[Crédito]]</f>
        <v>0</v>
      </c>
    </row>
    <row r="31" spans="1:7" x14ac:dyDescent="0.25">
      <c r="A31" s="77" t="s">
        <v>164</v>
      </c>
      <c r="B31" s="77" t="s">
        <v>165</v>
      </c>
      <c r="C31" s="78">
        <v>153806.71</v>
      </c>
      <c r="D31" s="78">
        <v>0</v>
      </c>
      <c r="E31" s="78">
        <v>0</v>
      </c>
      <c r="F31" s="78">
        <v>153806.71</v>
      </c>
      <c r="G31" s="50">
        <f>Table3[[#This Row],[Débito]]-Table3[[#This Row],[Crédito]]</f>
        <v>0</v>
      </c>
    </row>
    <row r="32" spans="1:7" x14ac:dyDescent="0.25">
      <c r="A32" s="77" t="s">
        <v>166</v>
      </c>
      <c r="B32" s="77" t="s">
        <v>167</v>
      </c>
      <c r="C32" s="78">
        <v>54385.56</v>
      </c>
      <c r="D32" s="78">
        <v>0</v>
      </c>
      <c r="E32" s="78">
        <v>0</v>
      </c>
      <c r="F32" s="78">
        <v>54385.56</v>
      </c>
      <c r="G32" s="50">
        <f>Table3[[#This Row],[Débito]]-Table3[[#This Row],[Crédito]]</f>
        <v>0</v>
      </c>
    </row>
    <row r="33" spans="1:7" x14ac:dyDescent="0.25">
      <c r="A33" s="77" t="s">
        <v>168</v>
      </c>
      <c r="B33" s="77" t="s">
        <v>169</v>
      </c>
      <c r="C33" s="78">
        <v>17811285.129999999</v>
      </c>
      <c r="D33" s="78">
        <v>0</v>
      </c>
      <c r="E33" s="78">
        <v>0</v>
      </c>
      <c r="F33" s="78">
        <v>17811285.129999999</v>
      </c>
      <c r="G33" s="50">
        <f>Table3[[#This Row],[Débito]]-Table3[[#This Row],[Crédito]]</f>
        <v>0</v>
      </c>
    </row>
    <row r="34" spans="1:7" x14ac:dyDescent="0.25">
      <c r="A34" s="77" t="s">
        <v>170</v>
      </c>
      <c r="B34" s="77" t="s">
        <v>171</v>
      </c>
      <c r="C34" s="78">
        <v>980000</v>
      </c>
      <c r="D34" s="78">
        <v>0</v>
      </c>
      <c r="E34" s="78">
        <v>0</v>
      </c>
      <c r="F34" s="78">
        <v>980000</v>
      </c>
      <c r="G34" s="50">
        <f>Table3[[#This Row],[Débito]]-Table3[[#This Row],[Crédito]]</f>
        <v>0</v>
      </c>
    </row>
    <row r="35" spans="1:7" x14ac:dyDescent="0.25">
      <c r="A35" s="77" t="s">
        <v>172</v>
      </c>
      <c r="B35" s="77" t="s">
        <v>173</v>
      </c>
      <c r="C35" s="78">
        <v>676196825.61000001</v>
      </c>
      <c r="D35" s="78">
        <v>0</v>
      </c>
      <c r="E35" s="78">
        <v>0</v>
      </c>
      <c r="F35" s="78">
        <v>676196825.61000001</v>
      </c>
      <c r="G35" s="50">
        <f>Table3[[#This Row],[Débito]]-Table3[[#This Row],[Crédito]]</f>
        <v>0</v>
      </c>
    </row>
    <row r="36" spans="1:7" x14ac:dyDescent="0.25">
      <c r="A36" s="77" t="s">
        <v>174</v>
      </c>
      <c r="B36" s="77" t="s">
        <v>175</v>
      </c>
      <c r="C36" s="78">
        <v>44263840.909999996</v>
      </c>
      <c r="D36" s="78">
        <v>0</v>
      </c>
      <c r="E36" s="78">
        <v>0</v>
      </c>
      <c r="F36" s="78">
        <v>44263840.909999996</v>
      </c>
      <c r="G36" s="50">
        <f>Table3[[#This Row],[Débito]]-Table3[[#This Row],[Crédito]]</f>
        <v>0</v>
      </c>
    </row>
    <row r="37" spans="1:7" x14ac:dyDescent="0.25">
      <c r="A37" s="77" t="s">
        <v>548</v>
      </c>
      <c r="B37" s="77" t="s">
        <v>549</v>
      </c>
      <c r="C37" s="78">
        <v>667000</v>
      </c>
      <c r="D37" s="78">
        <v>256000</v>
      </c>
      <c r="E37" s="78">
        <v>0</v>
      </c>
      <c r="F37" s="78">
        <v>923000</v>
      </c>
      <c r="G37" s="50">
        <f>Table3[[#This Row],[Débito]]-Table3[[#This Row],[Crédito]]</f>
        <v>256000</v>
      </c>
    </row>
    <row r="38" spans="1:7" x14ac:dyDescent="0.25">
      <c r="A38" s="77" t="s">
        <v>176</v>
      </c>
      <c r="B38" s="77" t="s">
        <v>177</v>
      </c>
      <c r="C38" s="78">
        <v>204564769.69</v>
      </c>
      <c r="D38" s="78">
        <v>158746.12</v>
      </c>
      <c r="E38" s="78">
        <v>113240.74</v>
      </c>
      <c r="F38" s="78">
        <v>204610275.06999999</v>
      </c>
      <c r="G38" s="50">
        <f>Table3[[#This Row],[Débito]]-Table3[[#This Row],[Crédito]]</f>
        <v>45505.37999999999</v>
      </c>
    </row>
    <row r="39" spans="1:7" x14ac:dyDescent="0.25">
      <c r="A39" s="77" t="s">
        <v>178</v>
      </c>
      <c r="B39" s="77" t="s">
        <v>179</v>
      </c>
      <c r="C39" s="78">
        <v>228093623.31</v>
      </c>
      <c r="D39" s="78">
        <v>2907797.56</v>
      </c>
      <c r="E39" s="78">
        <v>6557.9</v>
      </c>
      <c r="F39" s="78">
        <v>230994862.97</v>
      </c>
      <c r="G39" s="50">
        <f>Table3[[#This Row],[Débito]]-Table3[[#This Row],[Crédito]]</f>
        <v>2901239.66</v>
      </c>
    </row>
    <row r="40" spans="1:7" x14ac:dyDescent="0.25">
      <c r="A40" s="77" t="s">
        <v>180</v>
      </c>
      <c r="B40" s="77" t="s">
        <v>181</v>
      </c>
      <c r="C40" s="78">
        <v>245653968.00999999</v>
      </c>
      <c r="D40" s="78">
        <v>3028605.34</v>
      </c>
      <c r="E40" s="78">
        <v>6567.15</v>
      </c>
      <c r="F40" s="78">
        <v>248676006.19999999</v>
      </c>
      <c r="G40" s="50">
        <f>Table3[[#This Row],[Débito]]-Table3[[#This Row],[Crédito]]</f>
        <v>3022038.19</v>
      </c>
    </row>
    <row r="41" spans="1:7" x14ac:dyDescent="0.25">
      <c r="A41" s="77" t="s">
        <v>182</v>
      </c>
      <c r="B41" s="77" t="s">
        <v>183</v>
      </c>
      <c r="C41" s="78">
        <v>26515948.609999999</v>
      </c>
      <c r="D41" s="78">
        <v>354019.07</v>
      </c>
      <c r="E41" s="78">
        <v>851.51</v>
      </c>
      <c r="F41" s="78">
        <v>26869116.170000002</v>
      </c>
      <c r="G41" s="50">
        <f>Table3[[#This Row],[Débito]]-Table3[[#This Row],[Crédito]]</f>
        <v>353167.56</v>
      </c>
    </row>
    <row r="42" spans="1:7" x14ac:dyDescent="0.25">
      <c r="A42" s="77" t="s">
        <v>184</v>
      </c>
      <c r="B42" s="77" t="s">
        <v>185</v>
      </c>
      <c r="C42" s="78">
        <v>145949.75</v>
      </c>
      <c r="D42" s="78">
        <v>0</v>
      </c>
      <c r="E42" s="78">
        <v>0</v>
      </c>
      <c r="F42" s="78">
        <v>145949.75</v>
      </c>
      <c r="G42" s="50">
        <f>Table3[[#This Row],[Débito]]-Table3[[#This Row],[Crédito]]</f>
        <v>0</v>
      </c>
    </row>
    <row r="43" spans="1:7" x14ac:dyDescent="0.25">
      <c r="A43" s="77" t="s">
        <v>186</v>
      </c>
      <c r="B43" s="77" t="s">
        <v>187</v>
      </c>
      <c r="C43" s="78">
        <v>8264.4500000000007</v>
      </c>
      <c r="D43" s="78">
        <v>0</v>
      </c>
      <c r="E43" s="78">
        <v>0</v>
      </c>
      <c r="F43" s="78">
        <v>8264.4500000000007</v>
      </c>
      <c r="G43" s="50">
        <f>Table3[[#This Row],[Débito]]-Table3[[#This Row],[Crédito]]</f>
        <v>0</v>
      </c>
    </row>
    <row r="44" spans="1:7" x14ac:dyDescent="0.25">
      <c r="A44" s="77" t="s">
        <v>188</v>
      </c>
      <c r="B44" s="77" t="s">
        <v>189</v>
      </c>
      <c r="C44" s="78">
        <v>40223366.200000003</v>
      </c>
      <c r="D44" s="78">
        <v>0</v>
      </c>
      <c r="E44" s="78">
        <v>0</v>
      </c>
      <c r="F44" s="78">
        <v>40223366.200000003</v>
      </c>
      <c r="G44" s="50">
        <f>Table3[[#This Row],[Débito]]-Table3[[#This Row],[Crédito]]</f>
        <v>0</v>
      </c>
    </row>
    <row r="45" spans="1:7" x14ac:dyDescent="0.25">
      <c r="A45" s="77" t="s">
        <v>190</v>
      </c>
      <c r="B45" s="77" t="s">
        <v>191</v>
      </c>
      <c r="C45" s="78">
        <v>89727392.819999993</v>
      </c>
      <c r="D45" s="78">
        <v>490261.68</v>
      </c>
      <c r="E45" s="78">
        <v>0</v>
      </c>
      <c r="F45" s="78">
        <v>90217654.5</v>
      </c>
      <c r="G45" s="50">
        <f>Table3[[#This Row],[Débito]]-Table3[[#This Row],[Crédito]]</f>
        <v>490261.68</v>
      </c>
    </row>
    <row r="46" spans="1:7" x14ac:dyDescent="0.25">
      <c r="A46" s="77" t="s">
        <v>192</v>
      </c>
      <c r="B46" s="77" t="s">
        <v>193</v>
      </c>
      <c r="C46" s="78">
        <v>1230403.98</v>
      </c>
      <c r="D46" s="78">
        <v>1837</v>
      </c>
      <c r="E46" s="78">
        <v>0</v>
      </c>
      <c r="F46" s="78">
        <v>1232240.98</v>
      </c>
      <c r="G46" s="50">
        <f>Table3[[#This Row],[Débito]]-Table3[[#This Row],[Crédito]]</f>
        <v>1837</v>
      </c>
    </row>
    <row r="47" spans="1:7" x14ac:dyDescent="0.25">
      <c r="A47" s="77" t="s">
        <v>194</v>
      </c>
      <c r="B47" s="77" t="s">
        <v>195</v>
      </c>
      <c r="C47" s="78">
        <v>28842916.530000001</v>
      </c>
      <c r="D47" s="78">
        <v>1050171.83</v>
      </c>
      <c r="E47" s="78">
        <v>0</v>
      </c>
      <c r="F47" s="78">
        <v>29893088.359999999</v>
      </c>
      <c r="G47" s="50">
        <f>Table3[[#This Row],[Débito]]-Table3[[#This Row],[Crédito]]</f>
        <v>1050171.83</v>
      </c>
    </row>
    <row r="48" spans="1:7" x14ac:dyDescent="0.25">
      <c r="A48" s="77" t="s">
        <v>196</v>
      </c>
      <c r="B48" s="77" t="s">
        <v>197</v>
      </c>
      <c r="C48" s="78">
        <v>91842212.230000004</v>
      </c>
      <c r="D48" s="78">
        <v>854058.57</v>
      </c>
      <c r="E48" s="78">
        <v>0</v>
      </c>
      <c r="F48" s="78">
        <v>92696270.799999997</v>
      </c>
      <c r="G48" s="50">
        <f>Table3[[#This Row],[Débito]]-Table3[[#This Row],[Crédito]]</f>
        <v>854058.57</v>
      </c>
    </row>
    <row r="49" spans="1:7" x14ac:dyDescent="0.25">
      <c r="A49" s="77" t="s">
        <v>198</v>
      </c>
      <c r="B49" s="77" t="s">
        <v>199</v>
      </c>
      <c r="C49" s="78">
        <v>1256084.79</v>
      </c>
      <c r="D49" s="78">
        <v>10268.57</v>
      </c>
      <c r="E49" s="78">
        <v>0</v>
      </c>
      <c r="F49" s="78">
        <v>1266353.3600000001</v>
      </c>
      <c r="G49" s="50">
        <f>Table3[[#This Row],[Débito]]-Table3[[#This Row],[Crédito]]</f>
        <v>10268.57</v>
      </c>
    </row>
    <row r="50" spans="1:7" x14ac:dyDescent="0.25">
      <c r="A50" s="77" t="s">
        <v>200</v>
      </c>
      <c r="B50" s="77" t="s">
        <v>201</v>
      </c>
      <c r="C50" s="78">
        <v>1304018.81</v>
      </c>
      <c r="D50" s="78">
        <v>11081.14</v>
      </c>
      <c r="E50" s="78">
        <v>0</v>
      </c>
      <c r="F50" s="78">
        <v>1315099.95</v>
      </c>
      <c r="G50" s="50">
        <f>Table3[[#This Row],[Débito]]-Table3[[#This Row],[Crédito]]</f>
        <v>11081.14</v>
      </c>
    </row>
    <row r="51" spans="1:7" x14ac:dyDescent="0.25">
      <c r="A51" s="77" t="s">
        <v>202</v>
      </c>
      <c r="B51" s="77" t="s">
        <v>203</v>
      </c>
      <c r="C51" s="78">
        <v>172675676.63999999</v>
      </c>
      <c r="D51" s="78">
        <v>3427532.7999999998</v>
      </c>
      <c r="E51" s="78">
        <v>0</v>
      </c>
      <c r="F51" s="78">
        <v>176103209.44</v>
      </c>
      <c r="G51" s="50">
        <f>Table3[[#This Row],[Débito]]-Table3[[#This Row],[Crédito]]</f>
        <v>3427532.7999999998</v>
      </c>
    </row>
    <row r="52" spans="1:7" x14ac:dyDescent="0.25">
      <c r="A52" s="77" t="s">
        <v>561</v>
      </c>
      <c r="B52" s="77" t="s">
        <v>562</v>
      </c>
      <c r="C52" s="78">
        <v>405936.04</v>
      </c>
      <c r="D52" s="78">
        <v>283713.53999999998</v>
      </c>
      <c r="E52" s="78">
        <v>67284</v>
      </c>
      <c r="F52" s="78">
        <v>622365.57999999996</v>
      </c>
      <c r="G52" s="50">
        <f>Table3[[#This Row],[Débito]]-Table3[[#This Row],[Crédito]]</f>
        <v>216429.53999999998</v>
      </c>
    </row>
    <row r="53" spans="1:7" x14ac:dyDescent="0.25">
      <c r="A53" s="77" t="s">
        <v>204</v>
      </c>
      <c r="B53" s="77" t="s">
        <v>205</v>
      </c>
      <c r="C53" s="78">
        <v>6153906.7999999998</v>
      </c>
      <c r="D53" s="78">
        <v>318310.43</v>
      </c>
      <c r="E53" s="78">
        <v>0</v>
      </c>
      <c r="F53" s="78">
        <v>6472217.2300000004</v>
      </c>
      <c r="G53" s="50">
        <f>Table3[[#This Row],[Débito]]-Table3[[#This Row],[Crédito]]</f>
        <v>318310.43</v>
      </c>
    </row>
    <row r="54" spans="1:7" x14ac:dyDescent="0.25">
      <c r="A54" s="77" t="s">
        <v>206</v>
      </c>
      <c r="B54" s="77" t="s">
        <v>207</v>
      </c>
      <c r="C54" s="78">
        <v>40061132.460000001</v>
      </c>
      <c r="D54" s="78">
        <v>601660</v>
      </c>
      <c r="E54" s="78">
        <v>10160</v>
      </c>
      <c r="F54" s="78">
        <v>40652632.460000001</v>
      </c>
      <c r="G54" s="50">
        <f>Table3[[#This Row],[Débito]]-Table3[[#This Row],[Crédito]]</f>
        <v>591500</v>
      </c>
    </row>
    <row r="55" spans="1:7" x14ac:dyDescent="0.25">
      <c r="A55" s="77" t="s">
        <v>208</v>
      </c>
      <c r="B55" s="77" t="s">
        <v>209</v>
      </c>
      <c r="C55" s="78">
        <v>14037869.300000001</v>
      </c>
      <c r="D55" s="78">
        <v>1347669.54</v>
      </c>
      <c r="E55" s="78">
        <v>28379</v>
      </c>
      <c r="F55" s="78">
        <v>15357159.84</v>
      </c>
      <c r="G55" s="50">
        <f>Table3[[#This Row],[Débito]]-Table3[[#This Row],[Crédito]]</f>
        <v>1319290.54</v>
      </c>
    </row>
    <row r="56" spans="1:7" x14ac:dyDescent="0.25">
      <c r="A56" s="77" t="s">
        <v>210</v>
      </c>
      <c r="B56" s="77" t="s">
        <v>211</v>
      </c>
      <c r="C56" s="78">
        <v>100</v>
      </c>
      <c r="D56" s="78">
        <v>0</v>
      </c>
      <c r="E56" s="78">
        <v>0</v>
      </c>
      <c r="F56" s="78">
        <v>100</v>
      </c>
      <c r="G56" s="50">
        <f>Table3[[#This Row],[Débito]]-Table3[[#This Row],[Crédito]]</f>
        <v>0</v>
      </c>
    </row>
    <row r="57" spans="1:7" x14ac:dyDescent="0.25">
      <c r="A57" s="77" t="s">
        <v>212</v>
      </c>
      <c r="B57" s="77" t="s">
        <v>213</v>
      </c>
      <c r="C57" s="78">
        <v>10748234.859999999</v>
      </c>
      <c r="D57" s="78">
        <v>147680</v>
      </c>
      <c r="E57" s="78">
        <v>0</v>
      </c>
      <c r="F57" s="78">
        <v>10895914.859999999</v>
      </c>
      <c r="G57" s="50">
        <f>Table3[[#This Row],[Débito]]-Table3[[#This Row],[Crédito]]</f>
        <v>147680</v>
      </c>
    </row>
    <row r="58" spans="1:7" x14ac:dyDescent="0.25">
      <c r="A58" s="77" t="s">
        <v>214</v>
      </c>
      <c r="B58" s="77" t="s">
        <v>215</v>
      </c>
      <c r="C58" s="78">
        <v>2697959.28</v>
      </c>
      <c r="D58" s="78">
        <v>0</v>
      </c>
      <c r="E58" s="78">
        <v>0</v>
      </c>
      <c r="F58" s="78">
        <v>2697959.28</v>
      </c>
      <c r="G58" s="50">
        <f>Table3[[#This Row],[Débito]]-Table3[[#This Row],[Crédito]]</f>
        <v>0</v>
      </c>
    </row>
    <row r="59" spans="1:7" x14ac:dyDescent="0.25">
      <c r="A59" s="77" t="s">
        <v>216</v>
      </c>
      <c r="B59" s="77" t="s">
        <v>217</v>
      </c>
      <c r="C59" s="78">
        <v>1580443.75</v>
      </c>
      <c r="D59" s="78">
        <v>16580</v>
      </c>
      <c r="E59" s="78">
        <v>2120</v>
      </c>
      <c r="F59" s="78">
        <v>1594903.75</v>
      </c>
      <c r="G59" s="50">
        <f>Table3[[#This Row],[Débito]]-Table3[[#This Row],[Crédito]]</f>
        <v>14460</v>
      </c>
    </row>
    <row r="60" spans="1:7" x14ac:dyDescent="0.25">
      <c r="A60" s="77" t="s">
        <v>218</v>
      </c>
      <c r="B60" s="77" t="s">
        <v>219</v>
      </c>
      <c r="C60" s="78">
        <v>248710684.34</v>
      </c>
      <c r="D60" s="78">
        <v>5032728.99</v>
      </c>
      <c r="E60" s="78">
        <v>1412293.6</v>
      </c>
      <c r="F60" s="78">
        <v>252331119.72999999</v>
      </c>
      <c r="G60" s="50">
        <f>Table3[[#This Row],[Débito]]-Table3[[#This Row],[Crédito]]</f>
        <v>3620435.39</v>
      </c>
    </row>
    <row r="61" spans="1:7" x14ac:dyDescent="0.25">
      <c r="A61" s="77" t="s">
        <v>220</v>
      </c>
      <c r="B61" s="77" t="s">
        <v>221</v>
      </c>
      <c r="C61" s="78">
        <v>327080.88</v>
      </c>
      <c r="D61" s="78">
        <v>8378</v>
      </c>
      <c r="E61" s="78">
        <v>0</v>
      </c>
      <c r="F61" s="78">
        <v>335458.88</v>
      </c>
      <c r="G61" s="50">
        <f>Table3[[#This Row],[Débito]]-Table3[[#This Row],[Crédito]]</f>
        <v>8378</v>
      </c>
    </row>
    <row r="62" spans="1:7" x14ac:dyDescent="0.25">
      <c r="A62" s="77" t="s">
        <v>222</v>
      </c>
      <c r="B62" s="77" t="s">
        <v>223</v>
      </c>
      <c r="C62" s="78">
        <v>22287.99</v>
      </c>
      <c r="D62" s="78">
        <v>0</v>
      </c>
      <c r="E62" s="78">
        <v>0</v>
      </c>
      <c r="F62" s="78">
        <v>22287.99</v>
      </c>
      <c r="G62" s="50">
        <f>Table3[[#This Row],[Débito]]-Table3[[#This Row],[Crédito]]</f>
        <v>0</v>
      </c>
    </row>
    <row r="63" spans="1:7" x14ac:dyDescent="0.25">
      <c r="A63" s="77" t="s">
        <v>224</v>
      </c>
      <c r="B63" s="77" t="s">
        <v>225</v>
      </c>
      <c r="C63" s="78">
        <v>6127882.6100000003</v>
      </c>
      <c r="D63" s="78">
        <v>255764.5</v>
      </c>
      <c r="E63" s="78">
        <v>0</v>
      </c>
      <c r="F63" s="78">
        <v>6383647.1100000003</v>
      </c>
      <c r="G63" s="50">
        <f>Table3[[#This Row],[Débito]]-Table3[[#This Row],[Crédito]]</f>
        <v>255764.5</v>
      </c>
    </row>
    <row r="64" spans="1:7" x14ac:dyDescent="0.25">
      <c r="A64" s="77" t="s">
        <v>226</v>
      </c>
      <c r="B64" s="77" t="s">
        <v>227</v>
      </c>
      <c r="C64" s="78">
        <v>1817215.6</v>
      </c>
      <c r="D64" s="78">
        <v>0</v>
      </c>
      <c r="E64" s="78">
        <v>0</v>
      </c>
      <c r="F64" s="78">
        <v>1817215.6</v>
      </c>
      <c r="G64" s="50">
        <f>Table3[[#This Row],[Débito]]-Table3[[#This Row],[Crédito]]</f>
        <v>0</v>
      </c>
    </row>
    <row r="65" spans="1:7" x14ac:dyDescent="0.25">
      <c r="A65" s="77" t="s">
        <v>228</v>
      </c>
      <c r="B65" s="77" t="s">
        <v>229</v>
      </c>
      <c r="C65" s="78">
        <v>18292</v>
      </c>
      <c r="D65" s="78">
        <v>0</v>
      </c>
      <c r="E65" s="78">
        <v>0</v>
      </c>
      <c r="F65" s="78">
        <v>18292</v>
      </c>
      <c r="G65" s="50">
        <f>Table3[[#This Row],[Débito]]-Table3[[#This Row],[Crédito]]</f>
        <v>0</v>
      </c>
    </row>
    <row r="66" spans="1:7" x14ac:dyDescent="0.25">
      <c r="A66" s="77" t="s">
        <v>230</v>
      </c>
      <c r="B66" s="77" t="s">
        <v>231</v>
      </c>
      <c r="C66" s="78">
        <v>393797.67</v>
      </c>
      <c r="D66" s="78">
        <v>0</v>
      </c>
      <c r="E66" s="78">
        <v>0</v>
      </c>
      <c r="F66" s="78">
        <v>393797.67</v>
      </c>
      <c r="G66" s="50">
        <f>Table3[[#This Row],[Débito]]-Table3[[#This Row],[Crédito]]</f>
        <v>0</v>
      </c>
    </row>
    <row r="67" spans="1:7" x14ac:dyDescent="0.25">
      <c r="A67" s="77" t="s">
        <v>232</v>
      </c>
      <c r="B67" s="77" t="s">
        <v>233</v>
      </c>
      <c r="C67" s="78">
        <v>3004308.04</v>
      </c>
      <c r="D67" s="78">
        <v>0</v>
      </c>
      <c r="E67" s="78">
        <v>0</v>
      </c>
      <c r="F67" s="78">
        <v>3004308.04</v>
      </c>
      <c r="G67" s="50">
        <f>Table3[[#This Row],[Débito]]-Table3[[#This Row],[Crédito]]</f>
        <v>0</v>
      </c>
    </row>
    <row r="68" spans="1:7" x14ac:dyDescent="0.25">
      <c r="A68" s="77" t="s">
        <v>234</v>
      </c>
      <c r="B68" s="77" t="s">
        <v>235</v>
      </c>
      <c r="C68" s="78">
        <v>33148232.350000001</v>
      </c>
      <c r="D68" s="78">
        <v>2043658.66</v>
      </c>
      <c r="E68" s="78">
        <v>0</v>
      </c>
      <c r="F68" s="78">
        <v>35191891.009999998</v>
      </c>
      <c r="G68" s="50">
        <f>Table3[[#This Row],[Débito]]-Table3[[#This Row],[Crédito]]</f>
        <v>2043658.66</v>
      </c>
    </row>
    <row r="69" spans="1:7" x14ac:dyDescent="0.25">
      <c r="A69" s="77" t="s">
        <v>236</v>
      </c>
      <c r="B69" s="77" t="s">
        <v>237</v>
      </c>
      <c r="C69" s="78">
        <v>8232510.2400000002</v>
      </c>
      <c r="D69" s="78">
        <v>0</v>
      </c>
      <c r="E69" s="78">
        <v>0</v>
      </c>
      <c r="F69" s="78">
        <v>8232510.2400000002</v>
      </c>
      <c r="G69" s="50">
        <f>Table3[[#This Row],[Débito]]-Table3[[#This Row],[Crédito]]</f>
        <v>0</v>
      </c>
    </row>
    <row r="70" spans="1:7" x14ac:dyDescent="0.25">
      <c r="A70" s="77" t="s">
        <v>238</v>
      </c>
      <c r="B70" s="77" t="s">
        <v>239</v>
      </c>
      <c r="C70" s="78">
        <v>21703746.559999999</v>
      </c>
      <c r="D70" s="78">
        <v>0</v>
      </c>
      <c r="E70" s="78">
        <v>0</v>
      </c>
      <c r="F70" s="78">
        <v>21703746.559999999</v>
      </c>
      <c r="G70" s="50">
        <f>Table3[[#This Row],[Débito]]-Table3[[#This Row],[Crédito]]</f>
        <v>0</v>
      </c>
    </row>
    <row r="71" spans="1:7" x14ac:dyDescent="0.25">
      <c r="A71" s="77" t="s">
        <v>240</v>
      </c>
      <c r="B71" s="77" t="s">
        <v>241</v>
      </c>
      <c r="C71" s="78">
        <v>310678590.25</v>
      </c>
      <c r="D71" s="78">
        <v>9266979.3900000006</v>
      </c>
      <c r="E71" s="78">
        <v>4647741.58</v>
      </c>
      <c r="F71" s="78">
        <v>315297828.06</v>
      </c>
      <c r="G71" s="50">
        <f>Table3[[#This Row],[Débito]]-Table3[[#This Row],[Crédito]]</f>
        <v>4619237.8100000005</v>
      </c>
    </row>
    <row r="72" spans="1:7" x14ac:dyDescent="0.25">
      <c r="A72" s="77" t="s">
        <v>242</v>
      </c>
      <c r="B72" s="77" t="s">
        <v>243</v>
      </c>
      <c r="C72" s="78">
        <v>222024.6</v>
      </c>
      <c r="D72" s="78">
        <v>0</v>
      </c>
      <c r="E72" s="78">
        <v>0</v>
      </c>
      <c r="F72" s="78">
        <v>222024.6</v>
      </c>
      <c r="G72" s="50">
        <f>Table3[[#This Row],[Débito]]-Table3[[#This Row],[Crédito]]</f>
        <v>0</v>
      </c>
    </row>
    <row r="73" spans="1:7" x14ac:dyDescent="0.25">
      <c r="A73" s="77" t="s">
        <v>244</v>
      </c>
      <c r="B73" s="77" t="s">
        <v>245</v>
      </c>
      <c r="C73" s="78">
        <v>-194270236.91</v>
      </c>
      <c r="D73" s="78">
        <v>0</v>
      </c>
      <c r="E73" s="78">
        <v>0</v>
      </c>
      <c r="F73" s="78">
        <v>-194270236.91</v>
      </c>
      <c r="G73" s="50">
        <f>Table3[[#This Row],[Débito]]-Table3[[#This Row],[Crédito]]</f>
        <v>0</v>
      </c>
    </row>
    <row r="74" spans="1:7" x14ac:dyDescent="0.25">
      <c r="A74" s="77" t="s">
        <v>246</v>
      </c>
      <c r="B74" s="77" t="s">
        <v>247</v>
      </c>
      <c r="C74" s="78">
        <v>9844317.4600000009</v>
      </c>
      <c r="D74" s="78">
        <v>0</v>
      </c>
      <c r="E74" s="78">
        <v>0</v>
      </c>
      <c r="F74" s="78">
        <v>9844317.4600000009</v>
      </c>
      <c r="G74" s="50">
        <f>Table3[[#This Row],[Débito]]-Table3[[#This Row],[Crédito]]</f>
        <v>0</v>
      </c>
    </row>
    <row r="75" spans="1:7" x14ac:dyDescent="0.25">
      <c r="A75" s="77" t="s">
        <v>248</v>
      </c>
      <c r="B75" s="77" t="s">
        <v>249</v>
      </c>
      <c r="C75" s="78">
        <v>797670</v>
      </c>
      <c r="D75" s="78">
        <v>0</v>
      </c>
      <c r="E75" s="78">
        <v>0</v>
      </c>
      <c r="F75" s="78">
        <v>797670</v>
      </c>
      <c r="G75" s="50">
        <f>Table3[[#This Row],[Débito]]-Table3[[#This Row],[Crédito]]</f>
        <v>0</v>
      </c>
    </row>
    <row r="76" spans="1:7" x14ac:dyDescent="0.25">
      <c r="A76" s="77" t="s">
        <v>250</v>
      </c>
      <c r="B76" s="77" t="s">
        <v>251</v>
      </c>
      <c r="C76" s="78">
        <v>933988.77</v>
      </c>
      <c r="D76" s="78">
        <v>0</v>
      </c>
      <c r="E76" s="78">
        <v>0</v>
      </c>
      <c r="F76" s="78">
        <v>933988.77</v>
      </c>
      <c r="G76" s="50">
        <f>Table3[[#This Row],[Débito]]-Table3[[#This Row],[Crédito]]</f>
        <v>0</v>
      </c>
    </row>
    <row r="77" spans="1:7" x14ac:dyDescent="0.25">
      <c r="A77" s="77" t="s">
        <v>252</v>
      </c>
      <c r="B77" s="77" t="s">
        <v>253</v>
      </c>
      <c r="C77" s="78">
        <v>1091291.32</v>
      </c>
      <c r="D77" s="78">
        <v>0</v>
      </c>
      <c r="E77" s="78">
        <v>0</v>
      </c>
      <c r="F77" s="78">
        <v>1091291.32</v>
      </c>
      <c r="G77" s="50">
        <f>Table3[[#This Row],[Débito]]-Table3[[#This Row],[Crédito]]</f>
        <v>0</v>
      </c>
    </row>
    <row r="78" spans="1:7" x14ac:dyDescent="0.25">
      <c r="A78" s="77" t="s">
        <v>254</v>
      </c>
      <c r="B78" s="77" t="s">
        <v>255</v>
      </c>
      <c r="C78" s="78">
        <v>1803248.03</v>
      </c>
      <c r="D78" s="78">
        <v>0</v>
      </c>
      <c r="E78" s="78">
        <v>0</v>
      </c>
      <c r="F78" s="78">
        <v>1803248.03</v>
      </c>
      <c r="G78" s="50">
        <f>Table3[[#This Row],[Débito]]-Table3[[#This Row],[Crédito]]</f>
        <v>0</v>
      </c>
    </row>
    <row r="79" spans="1:7" x14ac:dyDescent="0.25">
      <c r="A79" s="77" t="s">
        <v>256</v>
      </c>
      <c r="B79" s="77" t="s">
        <v>257</v>
      </c>
      <c r="C79" s="78">
        <v>28320</v>
      </c>
      <c r="D79" s="78">
        <v>0</v>
      </c>
      <c r="E79" s="78">
        <v>0</v>
      </c>
      <c r="F79" s="78">
        <v>28320</v>
      </c>
      <c r="G79" s="50">
        <f>Table3[[#This Row],[Débito]]-Table3[[#This Row],[Crédito]]</f>
        <v>0</v>
      </c>
    </row>
    <row r="80" spans="1:7" x14ac:dyDescent="0.25">
      <c r="A80" s="77" t="s">
        <v>258</v>
      </c>
      <c r="B80" s="77" t="s">
        <v>259</v>
      </c>
      <c r="C80" s="78">
        <v>347240.54</v>
      </c>
      <c r="D80" s="78">
        <v>0</v>
      </c>
      <c r="E80" s="78">
        <v>0</v>
      </c>
      <c r="F80" s="78">
        <v>347240.54</v>
      </c>
      <c r="G80" s="50">
        <f>Table3[[#This Row],[Débito]]-Table3[[#This Row],[Crédito]]</f>
        <v>0</v>
      </c>
    </row>
    <row r="81" spans="1:7" x14ac:dyDescent="0.25">
      <c r="A81" s="77" t="s">
        <v>260</v>
      </c>
      <c r="B81" s="77" t="s">
        <v>261</v>
      </c>
      <c r="C81" s="78">
        <v>2917466.78</v>
      </c>
      <c r="D81" s="78">
        <v>0</v>
      </c>
      <c r="E81" s="78">
        <v>0</v>
      </c>
      <c r="F81" s="78">
        <v>2917466.78</v>
      </c>
      <c r="G81" s="50">
        <f>Table3[[#This Row],[Débito]]-Table3[[#This Row],[Crédito]]</f>
        <v>0</v>
      </c>
    </row>
    <row r="82" spans="1:7" x14ac:dyDescent="0.25">
      <c r="A82" s="77" t="s">
        <v>262</v>
      </c>
      <c r="B82" s="77" t="s">
        <v>263</v>
      </c>
      <c r="C82" s="78">
        <v>1298174.3799999999</v>
      </c>
      <c r="D82" s="78">
        <v>16992</v>
      </c>
      <c r="E82" s="78">
        <v>0</v>
      </c>
      <c r="F82" s="78">
        <v>1315166.3799999999</v>
      </c>
      <c r="G82" s="50">
        <f>Table3[[#This Row],[Débito]]-Table3[[#This Row],[Crédito]]</f>
        <v>16992</v>
      </c>
    </row>
    <row r="83" spans="1:7" x14ac:dyDescent="0.25">
      <c r="A83" s="77" t="s">
        <v>264</v>
      </c>
      <c r="B83" s="77" t="s">
        <v>265</v>
      </c>
      <c r="C83" s="78">
        <v>1055</v>
      </c>
      <c r="D83" s="78">
        <v>0</v>
      </c>
      <c r="E83" s="78">
        <v>0</v>
      </c>
      <c r="F83" s="78">
        <v>1055</v>
      </c>
      <c r="G83" s="50">
        <f>Table3[[#This Row],[Débito]]-Table3[[#This Row],[Crédito]]</f>
        <v>0</v>
      </c>
    </row>
    <row r="84" spans="1:7" x14ac:dyDescent="0.25">
      <c r="A84" s="77" t="s">
        <v>266</v>
      </c>
      <c r="B84" s="77" t="s">
        <v>267</v>
      </c>
      <c r="C84" s="78">
        <v>14914.04</v>
      </c>
      <c r="D84" s="78">
        <v>0</v>
      </c>
      <c r="E84" s="78">
        <v>0</v>
      </c>
      <c r="F84" s="78">
        <v>14914.04</v>
      </c>
      <c r="G84" s="50">
        <f>Table3[[#This Row],[Débito]]-Table3[[#This Row],[Crédito]]</f>
        <v>0</v>
      </c>
    </row>
    <row r="85" spans="1:7" x14ac:dyDescent="0.25">
      <c r="A85" s="77" t="s">
        <v>268</v>
      </c>
      <c r="B85" s="77" t="s">
        <v>269</v>
      </c>
      <c r="C85" s="78">
        <v>3873.94</v>
      </c>
      <c r="D85" s="78">
        <v>0</v>
      </c>
      <c r="E85" s="78">
        <v>0</v>
      </c>
      <c r="F85" s="78">
        <v>3873.94</v>
      </c>
      <c r="G85" s="50">
        <f>Table3[[#This Row],[Débito]]-Table3[[#This Row],[Crédito]]</f>
        <v>0</v>
      </c>
    </row>
    <row r="86" spans="1:7" x14ac:dyDescent="0.25">
      <c r="A86" s="77" t="s">
        <v>270</v>
      </c>
      <c r="B86" s="77" t="s">
        <v>271</v>
      </c>
      <c r="C86" s="78">
        <v>-15910259.5</v>
      </c>
      <c r="D86" s="78">
        <v>1419308.12</v>
      </c>
      <c r="E86" s="78">
        <v>0</v>
      </c>
      <c r="F86" s="78">
        <v>-14490951.380000001</v>
      </c>
      <c r="G86" s="50">
        <f>Table3[[#This Row],[Débito]]-Table3[[#This Row],[Crédito]]</f>
        <v>1419308.12</v>
      </c>
    </row>
    <row r="87" spans="1:7" x14ac:dyDescent="0.25">
      <c r="A87" s="77" t="s">
        <v>272</v>
      </c>
      <c r="B87" s="77" t="s">
        <v>273</v>
      </c>
      <c r="C87" s="78">
        <v>108295.24</v>
      </c>
      <c r="D87" s="78">
        <v>0</v>
      </c>
      <c r="E87" s="78">
        <v>0</v>
      </c>
      <c r="F87" s="78">
        <v>108295.24</v>
      </c>
      <c r="G87" s="50">
        <f>Table3[[#This Row],[Débito]]-Table3[[#This Row],[Crédito]]</f>
        <v>0</v>
      </c>
    </row>
    <row r="88" spans="1:7" x14ac:dyDescent="0.25">
      <c r="A88" s="77" t="s">
        <v>274</v>
      </c>
      <c r="B88" s="77" t="s">
        <v>275</v>
      </c>
      <c r="C88" s="78">
        <v>258398.57</v>
      </c>
      <c r="D88" s="78">
        <v>0</v>
      </c>
      <c r="E88" s="78">
        <v>0</v>
      </c>
      <c r="F88" s="78">
        <v>258398.57</v>
      </c>
      <c r="G88" s="50">
        <f>Table3[[#This Row],[Débito]]-Table3[[#This Row],[Crédito]]</f>
        <v>0</v>
      </c>
    </row>
    <row r="89" spans="1:7" x14ac:dyDescent="0.25">
      <c r="A89" s="77" t="s">
        <v>276</v>
      </c>
      <c r="B89" s="77" t="s">
        <v>277</v>
      </c>
      <c r="C89" s="78">
        <v>12301.5</v>
      </c>
      <c r="D89" s="78">
        <v>0</v>
      </c>
      <c r="E89" s="78">
        <v>0</v>
      </c>
      <c r="F89" s="78">
        <v>12301.5</v>
      </c>
      <c r="G89" s="50">
        <f>Table3[[#This Row],[Débito]]-Table3[[#This Row],[Crédito]]</f>
        <v>0</v>
      </c>
    </row>
    <row r="90" spans="1:7" x14ac:dyDescent="0.25">
      <c r="A90" s="77" t="s">
        <v>278</v>
      </c>
      <c r="B90" s="77" t="s">
        <v>279</v>
      </c>
      <c r="C90" s="78">
        <v>4236.17</v>
      </c>
      <c r="D90" s="78">
        <v>0</v>
      </c>
      <c r="E90" s="78">
        <v>0</v>
      </c>
      <c r="F90" s="78">
        <v>4236.17</v>
      </c>
      <c r="G90" s="50">
        <f>Table3[[#This Row],[Débito]]-Table3[[#This Row],[Crédito]]</f>
        <v>0</v>
      </c>
    </row>
    <row r="91" spans="1:7" x14ac:dyDescent="0.25">
      <c r="A91" s="77" t="s">
        <v>280</v>
      </c>
      <c r="B91" s="77" t="s">
        <v>281</v>
      </c>
      <c r="C91" s="78">
        <v>3757199.58</v>
      </c>
      <c r="D91" s="78">
        <v>0</v>
      </c>
      <c r="E91" s="78">
        <v>0</v>
      </c>
      <c r="F91" s="78">
        <v>3757199.58</v>
      </c>
      <c r="G91" s="50">
        <f>Table3[[#This Row],[Débito]]-Table3[[#This Row],[Crédito]]</f>
        <v>0</v>
      </c>
    </row>
    <row r="92" spans="1:7" x14ac:dyDescent="0.25">
      <c r="A92" s="77" t="s">
        <v>282</v>
      </c>
      <c r="B92" s="77" t="s">
        <v>283</v>
      </c>
      <c r="C92" s="78">
        <v>12344047.210000001</v>
      </c>
      <c r="D92" s="78">
        <v>172812.62</v>
      </c>
      <c r="E92" s="78">
        <v>66</v>
      </c>
      <c r="F92" s="78">
        <v>12516793.83</v>
      </c>
      <c r="G92" s="50">
        <f>Table3[[#This Row],[Débito]]-Table3[[#This Row],[Crédito]]</f>
        <v>172746.62</v>
      </c>
    </row>
    <row r="93" spans="1:7" x14ac:dyDescent="0.25">
      <c r="A93" s="77" t="s">
        <v>284</v>
      </c>
      <c r="B93" s="77" t="s">
        <v>285</v>
      </c>
      <c r="C93" s="78">
        <v>547284.53</v>
      </c>
      <c r="D93" s="78">
        <v>0</v>
      </c>
      <c r="E93" s="78">
        <v>0</v>
      </c>
      <c r="F93" s="78">
        <v>547284.53</v>
      </c>
      <c r="G93" s="50">
        <f>Table3[[#This Row],[Débito]]-Table3[[#This Row],[Crédito]]</f>
        <v>0</v>
      </c>
    </row>
    <row r="94" spans="1:7" x14ac:dyDescent="0.25">
      <c r="A94" s="77" t="s">
        <v>286</v>
      </c>
      <c r="B94" s="77" t="s">
        <v>287</v>
      </c>
      <c r="C94" s="78">
        <v>168999.99</v>
      </c>
      <c r="D94" s="78">
        <v>0</v>
      </c>
      <c r="E94" s="78">
        <v>0</v>
      </c>
      <c r="F94" s="78">
        <v>168999.99</v>
      </c>
      <c r="G94" s="50">
        <f>Table3[[#This Row],[Débito]]-Table3[[#This Row],[Crédito]]</f>
        <v>0</v>
      </c>
    </row>
    <row r="95" spans="1:7" x14ac:dyDescent="0.25">
      <c r="A95" s="77" t="s">
        <v>550</v>
      </c>
      <c r="B95" s="77" t="s">
        <v>551</v>
      </c>
      <c r="C95" s="78">
        <v>410</v>
      </c>
      <c r="D95" s="78">
        <v>0</v>
      </c>
      <c r="E95" s="78">
        <v>0</v>
      </c>
      <c r="F95" s="78">
        <v>410</v>
      </c>
      <c r="G95" s="50">
        <f>Table3[[#This Row],[Débito]]-Table3[[#This Row],[Crédito]]</f>
        <v>0</v>
      </c>
    </row>
    <row r="96" spans="1:7" x14ac:dyDescent="0.25">
      <c r="A96" s="77" t="s">
        <v>288</v>
      </c>
      <c r="B96" s="77" t="s">
        <v>289</v>
      </c>
      <c r="C96" s="78">
        <v>970631.42</v>
      </c>
      <c r="D96" s="78">
        <v>4720</v>
      </c>
      <c r="E96" s="78">
        <v>0</v>
      </c>
      <c r="F96" s="78">
        <v>975351.42</v>
      </c>
      <c r="G96" s="50">
        <f>Table3[[#This Row],[Débito]]-Table3[[#This Row],[Crédito]]</f>
        <v>4720</v>
      </c>
    </row>
    <row r="97" spans="1:7" x14ac:dyDescent="0.25">
      <c r="A97" s="77" t="s">
        <v>290</v>
      </c>
      <c r="B97" s="77" t="s">
        <v>291</v>
      </c>
      <c r="C97" s="78">
        <v>13878.05</v>
      </c>
      <c r="D97" s="78">
        <v>0</v>
      </c>
      <c r="E97" s="78">
        <v>0</v>
      </c>
      <c r="F97" s="78">
        <v>13878.05</v>
      </c>
      <c r="G97" s="50">
        <f>Table3[[#This Row],[Débito]]-Table3[[#This Row],[Crédito]]</f>
        <v>0</v>
      </c>
    </row>
    <row r="98" spans="1:7" x14ac:dyDescent="0.25">
      <c r="A98" s="77" t="s">
        <v>292</v>
      </c>
      <c r="B98" s="77" t="s">
        <v>293</v>
      </c>
      <c r="C98" s="78">
        <v>201395.86</v>
      </c>
      <c r="D98" s="78">
        <v>106908</v>
      </c>
      <c r="E98" s="78">
        <v>0</v>
      </c>
      <c r="F98" s="78">
        <v>308303.86</v>
      </c>
      <c r="G98" s="50">
        <f>Table3[[#This Row],[Débito]]-Table3[[#This Row],[Crédito]]</f>
        <v>106908</v>
      </c>
    </row>
    <row r="99" spans="1:7" x14ac:dyDescent="0.25">
      <c r="A99" s="77" t="s">
        <v>294</v>
      </c>
      <c r="B99" s="77" t="s">
        <v>295</v>
      </c>
      <c r="C99" s="78">
        <v>970660</v>
      </c>
      <c r="D99" s="78">
        <v>0</v>
      </c>
      <c r="E99" s="78">
        <v>0</v>
      </c>
      <c r="F99" s="78">
        <v>970660</v>
      </c>
      <c r="G99" s="50">
        <f>Table3[[#This Row],[Débito]]-Table3[[#This Row],[Crédito]]</f>
        <v>0</v>
      </c>
    </row>
    <row r="100" spans="1:7" x14ac:dyDescent="0.25">
      <c r="A100" s="77" t="s">
        <v>296</v>
      </c>
      <c r="B100" s="77" t="s">
        <v>297</v>
      </c>
      <c r="C100" s="78">
        <v>48721547.619999997</v>
      </c>
      <c r="D100" s="78">
        <v>2828279.28</v>
      </c>
      <c r="E100" s="78">
        <v>0</v>
      </c>
      <c r="F100" s="78">
        <v>51549826.899999999</v>
      </c>
      <c r="G100" s="50">
        <f>Table3[[#This Row],[Débito]]-Table3[[#This Row],[Crédito]]</f>
        <v>2828279.28</v>
      </c>
    </row>
    <row r="101" spans="1:7" x14ac:dyDescent="0.25">
      <c r="A101" s="77" t="s">
        <v>298</v>
      </c>
      <c r="B101" s="77" t="s">
        <v>299</v>
      </c>
      <c r="C101" s="78">
        <v>42703816.009999998</v>
      </c>
      <c r="D101" s="78">
        <v>0</v>
      </c>
      <c r="E101" s="78">
        <v>0</v>
      </c>
      <c r="F101" s="78">
        <v>42703816.009999998</v>
      </c>
      <c r="G101" s="50">
        <f>Table3[[#This Row],[Débito]]-Table3[[#This Row],[Crédito]]</f>
        <v>0</v>
      </c>
    </row>
    <row r="102" spans="1:7" x14ac:dyDescent="0.25">
      <c r="A102" s="77" t="s">
        <v>300</v>
      </c>
      <c r="B102" s="77" t="s">
        <v>301</v>
      </c>
      <c r="C102" s="78">
        <v>996248.5</v>
      </c>
      <c r="D102" s="78">
        <v>0</v>
      </c>
      <c r="E102" s="78">
        <v>0</v>
      </c>
      <c r="F102" s="78">
        <v>996248.5</v>
      </c>
      <c r="G102" s="50">
        <f>Table3[[#This Row],[Débito]]-Table3[[#This Row],[Crédito]]</f>
        <v>0</v>
      </c>
    </row>
    <row r="103" spans="1:7" x14ac:dyDescent="0.25">
      <c r="A103" s="77" t="s">
        <v>302</v>
      </c>
      <c r="B103" s="77" t="s">
        <v>303</v>
      </c>
      <c r="C103" s="78">
        <v>55000</v>
      </c>
      <c r="D103" s="78">
        <v>0</v>
      </c>
      <c r="E103" s="78">
        <v>0</v>
      </c>
      <c r="F103" s="78">
        <v>55000</v>
      </c>
      <c r="G103" s="50">
        <f>Table3[[#This Row],[Débito]]-Table3[[#This Row],[Crédito]]</f>
        <v>0</v>
      </c>
    </row>
    <row r="104" spans="1:7" x14ac:dyDescent="0.25">
      <c r="A104" s="77" t="s">
        <v>304</v>
      </c>
      <c r="B104" s="77" t="s">
        <v>305</v>
      </c>
      <c r="C104" s="78">
        <v>179128.68</v>
      </c>
      <c r="D104" s="78">
        <v>0</v>
      </c>
      <c r="E104" s="78">
        <v>0</v>
      </c>
      <c r="F104" s="78">
        <v>179128.68</v>
      </c>
      <c r="G104" s="50">
        <f>Table3[[#This Row],[Débito]]-Table3[[#This Row],[Crédito]]</f>
        <v>0</v>
      </c>
    </row>
    <row r="105" spans="1:7" x14ac:dyDescent="0.25">
      <c r="A105" s="77" t="s">
        <v>306</v>
      </c>
      <c r="B105" s="77" t="s">
        <v>307</v>
      </c>
      <c r="C105" s="78">
        <v>2830063.5</v>
      </c>
      <c r="D105" s="78">
        <v>0</v>
      </c>
      <c r="E105" s="78">
        <v>0</v>
      </c>
      <c r="F105" s="78">
        <v>2830063.5</v>
      </c>
      <c r="G105" s="50">
        <f>Table3[[#This Row],[Débito]]-Table3[[#This Row],[Crédito]]</f>
        <v>0</v>
      </c>
    </row>
    <row r="106" spans="1:7" x14ac:dyDescent="0.25">
      <c r="A106" s="77" t="s">
        <v>308</v>
      </c>
      <c r="B106" s="77" t="s">
        <v>309</v>
      </c>
      <c r="C106" s="78">
        <v>28345194.239999998</v>
      </c>
      <c r="D106" s="78">
        <v>0</v>
      </c>
      <c r="E106" s="78">
        <v>0</v>
      </c>
      <c r="F106" s="78">
        <v>28345194.239999998</v>
      </c>
      <c r="G106" s="50">
        <f>Table3[[#This Row],[Débito]]-Table3[[#This Row],[Crédito]]</f>
        <v>0</v>
      </c>
    </row>
    <row r="107" spans="1:7" x14ac:dyDescent="0.25">
      <c r="A107" s="77" t="s">
        <v>310</v>
      </c>
      <c r="B107" s="77" t="s">
        <v>808</v>
      </c>
      <c r="C107" s="78">
        <v>23632579.420000002</v>
      </c>
      <c r="D107" s="78">
        <v>1895291.26</v>
      </c>
      <c r="E107" s="78">
        <v>226349.75</v>
      </c>
      <c r="F107" s="78">
        <v>25301520.93</v>
      </c>
      <c r="G107" s="50">
        <f>Table3[[#This Row],[Débito]]-Table3[[#This Row],[Crédito]]</f>
        <v>1668941.51</v>
      </c>
    </row>
    <row r="108" spans="1:7" x14ac:dyDescent="0.25">
      <c r="A108" s="77" t="s">
        <v>311</v>
      </c>
      <c r="B108" s="77" t="s">
        <v>312</v>
      </c>
      <c r="C108" s="78">
        <v>59558235.270000003</v>
      </c>
      <c r="D108" s="78">
        <v>562521.9</v>
      </c>
      <c r="E108" s="78">
        <v>173103.64</v>
      </c>
      <c r="F108" s="78">
        <v>59947653.530000001</v>
      </c>
      <c r="G108" s="50">
        <f>Table3[[#This Row],[Débito]]-Table3[[#This Row],[Crédito]]</f>
        <v>389418.26</v>
      </c>
    </row>
    <row r="109" spans="1:7" x14ac:dyDescent="0.25">
      <c r="A109" s="77" t="s">
        <v>313</v>
      </c>
      <c r="B109" s="77" t="s">
        <v>314</v>
      </c>
      <c r="C109" s="78">
        <v>142104199.12</v>
      </c>
      <c r="D109" s="78">
        <v>2317066.31</v>
      </c>
      <c r="E109" s="78">
        <v>506480.55</v>
      </c>
      <c r="F109" s="78">
        <v>143914784.88</v>
      </c>
      <c r="G109" s="50">
        <f>Table3[[#This Row],[Débito]]-Table3[[#This Row],[Crédito]]</f>
        <v>1810585.76</v>
      </c>
    </row>
    <row r="110" spans="1:7" x14ac:dyDescent="0.25">
      <c r="A110" s="77" t="s">
        <v>315</v>
      </c>
      <c r="B110" s="77" t="s">
        <v>316</v>
      </c>
      <c r="C110" s="78">
        <v>208902.19</v>
      </c>
      <c r="D110" s="78">
        <v>0</v>
      </c>
      <c r="E110" s="78">
        <v>0</v>
      </c>
      <c r="F110" s="78">
        <v>208902.19</v>
      </c>
      <c r="G110" s="50">
        <f>Table3[[#This Row],[Débito]]-Table3[[#This Row],[Crédito]]</f>
        <v>0</v>
      </c>
    </row>
    <row r="111" spans="1:7" x14ac:dyDescent="0.25">
      <c r="A111" s="77" t="s">
        <v>317</v>
      </c>
      <c r="B111" s="77" t="s">
        <v>318</v>
      </c>
      <c r="C111" s="78">
        <v>1015785.9</v>
      </c>
      <c r="D111" s="78">
        <v>0</v>
      </c>
      <c r="E111" s="78">
        <v>0</v>
      </c>
      <c r="F111" s="78">
        <v>1015785.9</v>
      </c>
      <c r="G111" s="50">
        <f>Table3[[#This Row],[Débito]]-Table3[[#This Row],[Crédito]]</f>
        <v>0</v>
      </c>
    </row>
    <row r="112" spans="1:7" x14ac:dyDescent="0.25">
      <c r="A112" s="77" t="s">
        <v>319</v>
      </c>
      <c r="B112" s="77" t="s">
        <v>320</v>
      </c>
      <c r="C112" s="78">
        <v>8438</v>
      </c>
      <c r="D112" s="78">
        <v>0</v>
      </c>
      <c r="E112" s="78">
        <v>0</v>
      </c>
      <c r="F112" s="78">
        <v>8438</v>
      </c>
      <c r="G112" s="50">
        <f>Table3[[#This Row],[Débito]]-Table3[[#This Row],[Crédito]]</f>
        <v>0</v>
      </c>
    </row>
    <row r="113" spans="1:7" x14ac:dyDescent="0.25">
      <c r="A113" s="77" t="s">
        <v>321</v>
      </c>
      <c r="B113" s="77" t="s">
        <v>322</v>
      </c>
      <c r="C113" s="78">
        <v>4130</v>
      </c>
      <c r="D113" s="78">
        <v>0</v>
      </c>
      <c r="E113" s="78">
        <v>0</v>
      </c>
      <c r="F113" s="78">
        <v>4130</v>
      </c>
      <c r="G113" s="50">
        <f>Table3[[#This Row],[Débito]]-Table3[[#This Row],[Crédito]]</f>
        <v>0</v>
      </c>
    </row>
    <row r="114" spans="1:7" x14ac:dyDescent="0.25">
      <c r="A114" s="77" t="s">
        <v>323</v>
      </c>
      <c r="B114" s="77" t="s">
        <v>324</v>
      </c>
      <c r="C114" s="78">
        <v>3237897.07</v>
      </c>
      <c r="D114" s="78">
        <v>0</v>
      </c>
      <c r="E114" s="78">
        <v>0</v>
      </c>
      <c r="F114" s="78">
        <v>3237897.07</v>
      </c>
      <c r="G114" s="50">
        <f>Table3[[#This Row],[Débito]]-Table3[[#This Row],[Crédito]]</f>
        <v>0</v>
      </c>
    </row>
    <row r="115" spans="1:7" x14ac:dyDescent="0.25">
      <c r="A115" s="77" t="s">
        <v>325</v>
      </c>
      <c r="B115" s="77" t="s">
        <v>326</v>
      </c>
      <c r="C115" s="78">
        <v>20849174.140000001</v>
      </c>
      <c r="D115" s="78">
        <v>1991029.3</v>
      </c>
      <c r="E115" s="78">
        <v>0.02</v>
      </c>
      <c r="F115" s="78">
        <v>22840203.420000002</v>
      </c>
      <c r="G115" s="50">
        <f>Table3[[#This Row],[Débito]]-Table3[[#This Row],[Crédito]]</f>
        <v>1991029.28</v>
      </c>
    </row>
    <row r="116" spans="1:7" x14ac:dyDescent="0.25">
      <c r="A116" s="77" t="s">
        <v>327</v>
      </c>
      <c r="B116" s="77" t="s">
        <v>328</v>
      </c>
      <c r="C116" s="78">
        <v>1629430.64</v>
      </c>
      <c r="D116" s="78">
        <v>0</v>
      </c>
      <c r="E116" s="78">
        <v>0</v>
      </c>
      <c r="F116" s="78">
        <v>1629430.64</v>
      </c>
      <c r="G116" s="50">
        <f>Table3[[#This Row],[Débito]]-Table3[[#This Row],[Crédito]]</f>
        <v>0</v>
      </c>
    </row>
    <row r="117" spans="1:7" x14ac:dyDescent="0.25">
      <c r="A117" s="77" t="s">
        <v>329</v>
      </c>
      <c r="B117" s="77" t="s">
        <v>330</v>
      </c>
      <c r="C117" s="78">
        <v>999382.36</v>
      </c>
      <c r="D117" s="78">
        <v>0</v>
      </c>
      <c r="E117" s="78">
        <v>0</v>
      </c>
      <c r="F117" s="78">
        <v>999382.36</v>
      </c>
      <c r="G117" s="50">
        <f>Table3[[#This Row],[Débito]]-Table3[[#This Row],[Crédito]]</f>
        <v>0</v>
      </c>
    </row>
    <row r="118" spans="1:7" x14ac:dyDescent="0.25">
      <c r="A118" s="77" t="s">
        <v>331</v>
      </c>
      <c r="B118" s="77" t="s">
        <v>332</v>
      </c>
      <c r="C118" s="78">
        <v>12591.68</v>
      </c>
      <c r="D118" s="78">
        <v>0</v>
      </c>
      <c r="E118" s="78">
        <v>0</v>
      </c>
      <c r="F118" s="78">
        <v>12591.68</v>
      </c>
      <c r="G118" s="50">
        <f>Table3[[#This Row],[Débito]]-Table3[[#This Row],[Crédito]]</f>
        <v>0</v>
      </c>
    </row>
    <row r="119" spans="1:7" x14ac:dyDescent="0.25">
      <c r="A119" s="77" t="s">
        <v>333</v>
      </c>
      <c r="B119" s="77" t="s">
        <v>332</v>
      </c>
      <c r="C119" s="78">
        <v>29394480.039999999</v>
      </c>
      <c r="D119" s="78">
        <v>127989.64</v>
      </c>
      <c r="E119" s="78">
        <v>11610.92</v>
      </c>
      <c r="F119" s="78">
        <v>29510858.760000002</v>
      </c>
      <c r="G119" s="50">
        <f>Table3[[#This Row],[Débito]]-Table3[[#This Row],[Crédito]]</f>
        <v>116378.72</v>
      </c>
    </row>
    <row r="120" spans="1:7" x14ac:dyDescent="0.25">
      <c r="A120" s="77" t="s">
        <v>334</v>
      </c>
      <c r="B120" s="77" t="s">
        <v>335</v>
      </c>
      <c r="C120" s="78">
        <v>13334.96</v>
      </c>
      <c r="D120" s="78">
        <v>0</v>
      </c>
      <c r="E120" s="78">
        <v>0</v>
      </c>
      <c r="F120" s="78">
        <v>13334.96</v>
      </c>
      <c r="G120" s="50">
        <f>Table3[[#This Row],[Débito]]-Table3[[#This Row],[Crédito]]</f>
        <v>0</v>
      </c>
    </row>
    <row r="121" spans="1:7" x14ac:dyDescent="0.25">
      <c r="A121" s="77" t="s">
        <v>336</v>
      </c>
      <c r="B121" s="77" t="s">
        <v>337</v>
      </c>
      <c r="C121" s="78">
        <v>899</v>
      </c>
      <c r="D121" s="78">
        <v>0</v>
      </c>
      <c r="E121" s="78">
        <v>0</v>
      </c>
      <c r="F121" s="78">
        <v>899</v>
      </c>
      <c r="G121" s="50">
        <f>Table3[[#This Row],[Débito]]-Table3[[#This Row],[Crédito]]</f>
        <v>0</v>
      </c>
    </row>
    <row r="122" spans="1:7" x14ac:dyDescent="0.25">
      <c r="A122" s="77" t="s">
        <v>338</v>
      </c>
      <c r="B122" s="77" t="s">
        <v>339</v>
      </c>
      <c r="C122" s="78">
        <v>2517162.27</v>
      </c>
      <c r="D122" s="78">
        <v>45700</v>
      </c>
      <c r="E122" s="78">
        <v>0</v>
      </c>
      <c r="F122" s="78">
        <v>2562862.27</v>
      </c>
      <c r="G122" s="50">
        <f>Table3[[#This Row],[Débito]]-Table3[[#This Row],[Crédito]]</f>
        <v>45700</v>
      </c>
    </row>
    <row r="123" spans="1:7" x14ac:dyDescent="0.25">
      <c r="A123" s="77" t="s">
        <v>340</v>
      </c>
      <c r="B123" s="77" t="s">
        <v>341</v>
      </c>
      <c r="C123" s="78">
        <v>1000</v>
      </c>
      <c r="D123" s="78">
        <v>0</v>
      </c>
      <c r="E123" s="78">
        <v>0</v>
      </c>
      <c r="F123" s="78">
        <v>1000</v>
      </c>
      <c r="G123" s="50">
        <f>Table3[[#This Row],[Débito]]-Table3[[#This Row],[Crédito]]</f>
        <v>0</v>
      </c>
    </row>
    <row r="124" spans="1:7" x14ac:dyDescent="0.25">
      <c r="A124" s="77" t="s">
        <v>342</v>
      </c>
      <c r="B124" s="77" t="s">
        <v>343</v>
      </c>
      <c r="C124" s="78">
        <v>241774.54</v>
      </c>
      <c r="D124" s="78">
        <v>0</v>
      </c>
      <c r="E124" s="78">
        <v>0</v>
      </c>
      <c r="F124" s="78">
        <v>241774.54</v>
      </c>
      <c r="G124" s="50">
        <f>Table3[[#This Row],[Débito]]-Table3[[#This Row],[Crédito]]</f>
        <v>0</v>
      </c>
    </row>
    <row r="125" spans="1:7" x14ac:dyDescent="0.25">
      <c r="A125" s="77" t="s">
        <v>344</v>
      </c>
      <c r="B125" s="77" t="s">
        <v>345</v>
      </c>
      <c r="C125" s="78">
        <v>5045.09</v>
      </c>
      <c r="D125" s="78">
        <v>0</v>
      </c>
      <c r="E125" s="78">
        <v>0</v>
      </c>
      <c r="F125" s="78">
        <v>5045.09</v>
      </c>
      <c r="G125" s="50">
        <f>Table3[[#This Row],[Débito]]-Table3[[#This Row],[Crédito]]</f>
        <v>0</v>
      </c>
    </row>
    <row r="126" spans="1:7" x14ac:dyDescent="0.25">
      <c r="A126" s="77" t="s">
        <v>346</v>
      </c>
      <c r="B126" s="77" t="s">
        <v>347</v>
      </c>
      <c r="C126" s="78">
        <v>890686.03</v>
      </c>
      <c r="D126" s="78">
        <v>0</v>
      </c>
      <c r="E126" s="78">
        <v>0</v>
      </c>
      <c r="F126" s="78">
        <v>890686.03</v>
      </c>
      <c r="G126" s="50">
        <f>Table3[[#This Row],[Débito]]-Table3[[#This Row],[Crédito]]</f>
        <v>0</v>
      </c>
    </row>
    <row r="127" spans="1:7" x14ac:dyDescent="0.25">
      <c r="A127" s="77" t="s">
        <v>348</v>
      </c>
      <c r="B127" s="77" t="s">
        <v>349</v>
      </c>
      <c r="C127" s="78">
        <v>536782.22</v>
      </c>
      <c r="D127" s="78">
        <v>0</v>
      </c>
      <c r="E127" s="78">
        <v>0</v>
      </c>
      <c r="F127" s="78">
        <v>536782.22</v>
      </c>
      <c r="G127" s="50">
        <f>Table3[[#This Row],[Débito]]-Table3[[#This Row],[Crédito]]</f>
        <v>0</v>
      </c>
    </row>
    <row r="128" spans="1:7" x14ac:dyDescent="0.25">
      <c r="A128" s="77" t="s">
        <v>350</v>
      </c>
      <c r="B128" s="77" t="s">
        <v>349</v>
      </c>
      <c r="C128" s="78">
        <v>5735372.7400000002</v>
      </c>
      <c r="D128" s="78">
        <v>581314.80000000005</v>
      </c>
      <c r="E128" s="78">
        <v>0</v>
      </c>
      <c r="F128" s="78">
        <v>6316687.54</v>
      </c>
      <c r="G128" s="50">
        <f>Table3[[#This Row],[Débito]]-Table3[[#This Row],[Crédito]]</f>
        <v>581314.80000000005</v>
      </c>
    </row>
    <row r="129" spans="1:7" x14ac:dyDescent="0.25">
      <c r="A129" s="77" t="s">
        <v>351</v>
      </c>
      <c r="B129" s="77" t="s">
        <v>352</v>
      </c>
      <c r="C129" s="78">
        <v>749436.81</v>
      </c>
      <c r="D129" s="78">
        <v>0</v>
      </c>
      <c r="E129" s="78">
        <v>0</v>
      </c>
      <c r="F129" s="78">
        <v>749436.81</v>
      </c>
      <c r="G129" s="50">
        <f>Table3[[#This Row],[Débito]]-Table3[[#This Row],[Crédito]]</f>
        <v>0</v>
      </c>
    </row>
    <row r="130" spans="1:7" x14ac:dyDescent="0.25">
      <c r="A130" s="77" t="s">
        <v>353</v>
      </c>
      <c r="B130" s="77" t="s">
        <v>354</v>
      </c>
      <c r="C130" s="78">
        <v>406464.73</v>
      </c>
      <c r="D130" s="78">
        <v>0</v>
      </c>
      <c r="E130" s="78">
        <v>0</v>
      </c>
      <c r="F130" s="78">
        <v>406464.73</v>
      </c>
      <c r="G130" s="50">
        <f>Table3[[#This Row],[Débito]]-Table3[[#This Row],[Crédito]]</f>
        <v>0</v>
      </c>
    </row>
    <row r="131" spans="1:7" x14ac:dyDescent="0.25">
      <c r="A131" s="77" t="s">
        <v>355</v>
      </c>
      <c r="B131" s="77" t="s">
        <v>356</v>
      </c>
      <c r="C131" s="78">
        <v>4496072.8099999996</v>
      </c>
      <c r="D131" s="78">
        <v>56245.37</v>
      </c>
      <c r="E131" s="78">
        <v>0</v>
      </c>
      <c r="F131" s="78">
        <v>4552318.18</v>
      </c>
      <c r="G131" s="50">
        <f>Table3[[#This Row],[Débito]]-Table3[[#This Row],[Crédito]]</f>
        <v>56245.37</v>
      </c>
    </row>
    <row r="132" spans="1:7" x14ac:dyDescent="0.25">
      <c r="A132" s="77" t="s">
        <v>357</v>
      </c>
      <c r="B132" s="77" t="s">
        <v>358</v>
      </c>
      <c r="C132" s="78">
        <v>4484247.53</v>
      </c>
      <c r="D132" s="78">
        <v>66644.69</v>
      </c>
      <c r="E132" s="78">
        <v>0</v>
      </c>
      <c r="F132" s="78">
        <v>4550892.22</v>
      </c>
      <c r="G132" s="50">
        <f>Table3[[#This Row],[Débito]]-Table3[[#This Row],[Crédito]]</f>
        <v>66644.69</v>
      </c>
    </row>
    <row r="133" spans="1:7" x14ac:dyDescent="0.25">
      <c r="A133" s="77" t="s">
        <v>359</v>
      </c>
      <c r="B133" s="77" t="s">
        <v>360</v>
      </c>
      <c r="C133" s="78">
        <v>1995287.75</v>
      </c>
      <c r="D133" s="78">
        <v>0</v>
      </c>
      <c r="E133" s="78">
        <v>0</v>
      </c>
      <c r="F133" s="78">
        <v>1995287.75</v>
      </c>
      <c r="G133" s="50">
        <f>Table3[[#This Row],[Débito]]-Table3[[#This Row],[Crédito]]</f>
        <v>0</v>
      </c>
    </row>
    <row r="134" spans="1:7" x14ac:dyDescent="0.25">
      <c r="A134" s="77" t="s">
        <v>361</v>
      </c>
      <c r="B134" s="77" t="s">
        <v>362</v>
      </c>
      <c r="C134" s="78">
        <v>14077001.810000001</v>
      </c>
      <c r="D134" s="78">
        <v>0</v>
      </c>
      <c r="E134" s="78">
        <v>0</v>
      </c>
      <c r="F134" s="78">
        <v>14077001.810000001</v>
      </c>
      <c r="G134" s="50">
        <f>Table3[[#This Row],[Débito]]-Table3[[#This Row],[Crédito]]</f>
        <v>0</v>
      </c>
    </row>
    <row r="135" spans="1:7" x14ac:dyDescent="0.25">
      <c r="A135" s="77" t="s">
        <v>363</v>
      </c>
      <c r="B135" s="77" t="s">
        <v>364</v>
      </c>
      <c r="C135" s="78">
        <v>35100</v>
      </c>
      <c r="D135" s="78">
        <v>0</v>
      </c>
      <c r="E135" s="78">
        <v>0</v>
      </c>
      <c r="F135" s="78">
        <v>35100</v>
      </c>
      <c r="G135" s="50">
        <f>Table3[[#This Row],[Débito]]-Table3[[#This Row],[Crédito]]</f>
        <v>0</v>
      </c>
    </row>
    <row r="136" spans="1:7" x14ac:dyDescent="0.25">
      <c r="A136" s="77" t="s">
        <v>552</v>
      </c>
      <c r="B136" s="77" t="s">
        <v>553</v>
      </c>
      <c r="C136" s="78">
        <v>10305.08</v>
      </c>
      <c r="D136" s="78">
        <v>0</v>
      </c>
      <c r="E136" s="78">
        <v>0</v>
      </c>
      <c r="F136" s="78">
        <v>10305.08</v>
      </c>
      <c r="G136" s="50">
        <f>Table3[[#This Row],[Débito]]-Table3[[#This Row],[Crédito]]</f>
        <v>0</v>
      </c>
    </row>
    <row r="137" spans="1:7" x14ac:dyDescent="0.25">
      <c r="A137" s="77" t="s">
        <v>365</v>
      </c>
      <c r="B137" s="77" t="s">
        <v>366</v>
      </c>
      <c r="C137" s="78">
        <v>755487.59</v>
      </c>
      <c r="D137" s="78">
        <v>0</v>
      </c>
      <c r="E137" s="78">
        <v>0</v>
      </c>
      <c r="F137" s="78">
        <v>755487.59</v>
      </c>
      <c r="G137" s="50">
        <f>Table3[[#This Row],[Débito]]-Table3[[#This Row],[Crédito]]</f>
        <v>0</v>
      </c>
    </row>
    <row r="138" spans="1:7" x14ac:dyDescent="0.25">
      <c r="A138" s="77" t="s">
        <v>367</v>
      </c>
      <c r="B138" s="77" t="s">
        <v>368</v>
      </c>
      <c r="C138" s="78">
        <v>81710.399999999994</v>
      </c>
      <c r="D138" s="78">
        <v>0</v>
      </c>
      <c r="E138" s="78">
        <v>0</v>
      </c>
      <c r="F138" s="78">
        <v>81710.399999999994</v>
      </c>
      <c r="G138" s="50">
        <f>Table3[[#This Row],[Débito]]-Table3[[#This Row],[Crédito]]</f>
        <v>0</v>
      </c>
    </row>
    <row r="139" spans="1:7" x14ac:dyDescent="0.25">
      <c r="A139" s="77" t="s">
        <v>369</v>
      </c>
      <c r="B139" s="77" t="s">
        <v>370</v>
      </c>
      <c r="C139" s="78">
        <v>89570.23</v>
      </c>
      <c r="D139" s="78">
        <v>0</v>
      </c>
      <c r="E139" s="78">
        <v>0</v>
      </c>
      <c r="F139" s="78">
        <v>89570.23</v>
      </c>
      <c r="G139" s="50">
        <f>Table3[[#This Row],[Débito]]-Table3[[#This Row],[Crédito]]</f>
        <v>0</v>
      </c>
    </row>
    <row r="140" spans="1:7" x14ac:dyDescent="0.25">
      <c r="A140" s="77" t="s">
        <v>371</v>
      </c>
      <c r="B140" s="77" t="s">
        <v>372</v>
      </c>
      <c r="C140" s="78">
        <v>3041482.74</v>
      </c>
      <c r="D140" s="78">
        <v>0</v>
      </c>
      <c r="E140" s="78">
        <v>0</v>
      </c>
      <c r="F140" s="78">
        <v>3041482.74</v>
      </c>
      <c r="G140" s="50">
        <f>Table3[[#This Row],[Débito]]-Table3[[#This Row],[Crédito]]</f>
        <v>0</v>
      </c>
    </row>
    <row r="141" spans="1:7" x14ac:dyDescent="0.25">
      <c r="A141" s="77" t="s">
        <v>373</v>
      </c>
      <c r="B141" s="77" t="s">
        <v>374</v>
      </c>
      <c r="C141" s="78">
        <v>691630.87</v>
      </c>
      <c r="D141" s="78">
        <v>0</v>
      </c>
      <c r="E141" s="78">
        <v>0</v>
      </c>
      <c r="F141" s="78">
        <v>691630.87</v>
      </c>
      <c r="G141" s="50">
        <f>Table3[[#This Row],[Débito]]-Table3[[#This Row],[Crédito]]</f>
        <v>0</v>
      </c>
    </row>
    <row r="142" spans="1:7" x14ac:dyDescent="0.25">
      <c r="A142" s="77" t="s">
        <v>375</v>
      </c>
      <c r="B142" s="77" t="s">
        <v>376</v>
      </c>
      <c r="C142" s="78">
        <v>1069506.23</v>
      </c>
      <c r="D142" s="78">
        <v>5362.11</v>
      </c>
      <c r="E142" s="78">
        <v>0</v>
      </c>
      <c r="F142" s="78">
        <v>1074868.3400000001</v>
      </c>
      <c r="G142" s="50">
        <f>Table3[[#This Row],[Débito]]-Table3[[#This Row],[Crédito]]</f>
        <v>5362.11</v>
      </c>
    </row>
    <row r="143" spans="1:7" x14ac:dyDescent="0.25">
      <c r="A143" s="77" t="s">
        <v>377</v>
      </c>
      <c r="B143" s="77" t="s">
        <v>378</v>
      </c>
      <c r="C143" s="78">
        <v>6548</v>
      </c>
      <c r="D143" s="78">
        <v>515</v>
      </c>
      <c r="E143" s="78">
        <v>0</v>
      </c>
      <c r="F143" s="78">
        <v>7063</v>
      </c>
      <c r="G143" s="50">
        <f>Table3[[#This Row],[Débito]]-Table3[[#This Row],[Crédito]]</f>
        <v>515</v>
      </c>
    </row>
    <row r="144" spans="1:7" x14ac:dyDescent="0.25">
      <c r="A144" s="77" t="s">
        <v>554</v>
      </c>
      <c r="B144" s="77" t="s">
        <v>555</v>
      </c>
      <c r="C144" s="78">
        <v>1955.58</v>
      </c>
      <c r="D144" s="78">
        <v>0</v>
      </c>
      <c r="E144" s="78">
        <v>0</v>
      </c>
      <c r="F144" s="78">
        <v>1955.58</v>
      </c>
      <c r="G144" s="50">
        <f>Table3[[#This Row],[Débito]]-Table3[[#This Row],[Crédito]]</f>
        <v>0</v>
      </c>
    </row>
    <row r="145" spans="1:7" x14ac:dyDescent="0.25">
      <c r="A145" s="77" t="s">
        <v>379</v>
      </c>
      <c r="B145" s="77" t="s">
        <v>380</v>
      </c>
      <c r="C145" s="78">
        <v>54980</v>
      </c>
      <c r="D145" s="78">
        <v>0</v>
      </c>
      <c r="E145" s="78">
        <v>0</v>
      </c>
      <c r="F145" s="78">
        <v>54980</v>
      </c>
      <c r="G145" s="50">
        <f>Table3[[#This Row],[Débito]]-Table3[[#This Row],[Crédito]]</f>
        <v>0</v>
      </c>
    </row>
    <row r="146" spans="1:7" x14ac:dyDescent="0.25">
      <c r="A146" s="77" t="s">
        <v>381</v>
      </c>
      <c r="B146" s="77" t="s">
        <v>382</v>
      </c>
      <c r="C146" s="78">
        <v>199607.94</v>
      </c>
      <c r="D146" s="78">
        <v>0</v>
      </c>
      <c r="E146" s="78">
        <v>0</v>
      </c>
      <c r="F146" s="78">
        <v>199607.94</v>
      </c>
      <c r="G146" s="50">
        <f>Table3[[#This Row],[Débito]]-Table3[[#This Row],[Crédito]]</f>
        <v>0</v>
      </c>
    </row>
    <row r="147" spans="1:7" x14ac:dyDescent="0.25">
      <c r="A147" s="77" t="s">
        <v>383</v>
      </c>
      <c r="B147" s="77" t="s">
        <v>384</v>
      </c>
      <c r="C147" s="78">
        <v>374.75</v>
      </c>
      <c r="D147" s="78">
        <v>0</v>
      </c>
      <c r="E147" s="78">
        <v>0</v>
      </c>
      <c r="F147" s="78">
        <v>374.75</v>
      </c>
      <c r="G147" s="50">
        <f>Table3[[#This Row],[Débito]]-Table3[[#This Row],[Crédito]]</f>
        <v>0</v>
      </c>
    </row>
    <row r="148" spans="1:7" x14ac:dyDescent="0.25">
      <c r="A148" s="77" t="s">
        <v>385</v>
      </c>
      <c r="B148" s="77" t="s">
        <v>386</v>
      </c>
      <c r="C148" s="78">
        <v>-10565</v>
      </c>
      <c r="D148" s="78">
        <v>0</v>
      </c>
      <c r="E148" s="78">
        <v>0</v>
      </c>
      <c r="F148" s="78">
        <v>-10565</v>
      </c>
      <c r="G148" s="50">
        <f>Table3[[#This Row],[Débito]]-Table3[[#This Row],[Crédito]]</f>
        <v>0</v>
      </c>
    </row>
    <row r="149" spans="1:7" x14ac:dyDescent="0.25">
      <c r="A149" s="77" t="s">
        <v>387</v>
      </c>
      <c r="B149" s="77" t="s">
        <v>388</v>
      </c>
      <c r="C149" s="78">
        <v>30687.64</v>
      </c>
      <c r="D149" s="78">
        <v>0</v>
      </c>
      <c r="E149" s="78">
        <v>0</v>
      </c>
      <c r="F149" s="78">
        <v>30687.64</v>
      </c>
      <c r="G149" s="50">
        <f>Table3[[#This Row],[Débito]]-Table3[[#This Row],[Crédito]]</f>
        <v>0</v>
      </c>
    </row>
    <row r="150" spans="1:7" x14ac:dyDescent="0.25">
      <c r="A150" s="77" t="s">
        <v>389</v>
      </c>
      <c r="B150" s="77" t="s">
        <v>390</v>
      </c>
      <c r="C150" s="78">
        <v>19970.72</v>
      </c>
      <c r="D150" s="78">
        <v>0</v>
      </c>
      <c r="E150" s="78">
        <v>0</v>
      </c>
      <c r="F150" s="78">
        <v>19970.72</v>
      </c>
      <c r="G150" s="50">
        <f>Table3[[#This Row],[Débito]]-Table3[[#This Row],[Crédito]]</f>
        <v>0</v>
      </c>
    </row>
    <row r="151" spans="1:7" x14ac:dyDescent="0.25">
      <c r="A151" s="77" t="s">
        <v>391</v>
      </c>
      <c r="B151" s="77" t="s">
        <v>392</v>
      </c>
      <c r="C151" s="78">
        <v>4426.92</v>
      </c>
      <c r="D151" s="78">
        <v>0</v>
      </c>
      <c r="E151" s="78">
        <v>0</v>
      </c>
      <c r="F151" s="78">
        <v>4426.92</v>
      </c>
      <c r="G151" s="50">
        <f>Table3[[#This Row],[Débito]]-Table3[[#This Row],[Crédito]]</f>
        <v>0</v>
      </c>
    </row>
    <row r="152" spans="1:7" x14ac:dyDescent="0.25">
      <c r="A152" s="77" t="s">
        <v>393</v>
      </c>
      <c r="B152" s="77" t="s">
        <v>394</v>
      </c>
      <c r="C152" s="78">
        <v>93803.68</v>
      </c>
      <c r="D152" s="78">
        <v>0</v>
      </c>
      <c r="E152" s="78">
        <v>0</v>
      </c>
      <c r="F152" s="78">
        <v>93803.68</v>
      </c>
      <c r="G152" s="50">
        <f>Table3[[#This Row],[Débito]]-Table3[[#This Row],[Crédito]]</f>
        <v>0</v>
      </c>
    </row>
    <row r="153" spans="1:7" x14ac:dyDescent="0.25">
      <c r="A153" s="77" t="s">
        <v>395</v>
      </c>
      <c r="B153" s="77" t="s">
        <v>396</v>
      </c>
      <c r="C153" s="78">
        <v>295744.01</v>
      </c>
      <c r="D153" s="78">
        <v>41.71</v>
      </c>
      <c r="E153" s="78">
        <v>0</v>
      </c>
      <c r="F153" s="78">
        <v>295785.71999999997</v>
      </c>
      <c r="G153" s="50">
        <f>Table3[[#This Row],[Débito]]-Table3[[#This Row],[Crédito]]</f>
        <v>41.71</v>
      </c>
    </row>
    <row r="154" spans="1:7" x14ac:dyDescent="0.25">
      <c r="A154" s="77" t="s">
        <v>397</v>
      </c>
      <c r="B154" s="77" t="s">
        <v>398</v>
      </c>
      <c r="C154" s="78">
        <v>590156.01</v>
      </c>
      <c r="D154" s="78">
        <v>0</v>
      </c>
      <c r="E154" s="78">
        <v>0</v>
      </c>
      <c r="F154" s="78">
        <v>590156.01</v>
      </c>
      <c r="G154" s="50">
        <f>Table3[[#This Row],[Débito]]-Table3[[#This Row],[Crédito]]</f>
        <v>0</v>
      </c>
    </row>
    <row r="155" spans="1:7" x14ac:dyDescent="0.25">
      <c r="A155" s="77" t="s">
        <v>399</v>
      </c>
      <c r="B155" s="77" t="s">
        <v>400</v>
      </c>
      <c r="C155" s="78">
        <v>81594.33</v>
      </c>
      <c r="D155" s="78">
        <v>0</v>
      </c>
      <c r="E155" s="78">
        <v>0</v>
      </c>
      <c r="F155" s="78">
        <v>81594.33</v>
      </c>
      <c r="G155" s="50">
        <f>Table3[[#This Row],[Débito]]-Table3[[#This Row],[Crédito]]</f>
        <v>0</v>
      </c>
    </row>
    <row r="156" spans="1:7" x14ac:dyDescent="0.25">
      <c r="A156" s="77" t="s">
        <v>401</v>
      </c>
      <c r="B156" s="77" t="s">
        <v>402</v>
      </c>
      <c r="C156" s="78">
        <v>6044.85</v>
      </c>
      <c r="D156" s="78">
        <v>0</v>
      </c>
      <c r="E156" s="78">
        <v>0</v>
      </c>
      <c r="F156" s="78">
        <v>6044.85</v>
      </c>
      <c r="G156" s="50">
        <f>Table3[[#This Row],[Débito]]-Table3[[#This Row],[Crédito]]</f>
        <v>0</v>
      </c>
    </row>
    <row r="157" spans="1:7" x14ac:dyDescent="0.25">
      <c r="A157" s="77" t="s">
        <v>556</v>
      </c>
      <c r="B157" s="77" t="s">
        <v>557</v>
      </c>
      <c r="C157" s="78">
        <v>3800</v>
      </c>
      <c r="D157" s="78">
        <v>0</v>
      </c>
      <c r="E157" s="78">
        <v>0</v>
      </c>
      <c r="F157" s="78">
        <v>3800</v>
      </c>
      <c r="G157" s="50">
        <f>Table3[[#This Row],[Débito]]-Table3[[#This Row],[Crédito]]</f>
        <v>0</v>
      </c>
    </row>
    <row r="158" spans="1:7" x14ac:dyDescent="0.25">
      <c r="A158" s="77" t="s">
        <v>403</v>
      </c>
      <c r="B158" s="77" t="s">
        <v>404</v>
      </c>
      <c r="C158" s="78">
        <v>28997.8</v>
      </c>
      <c r="D158" s="78">
        <v>0</v>
      </c>
      <c r="E158" s="78">
        <v>0</v>
      </c>
      <c r="F158" s="78">
        <v>28997.8</v>
      </c>
      <c r="G158" s="50">
        <f>Table3[[#This Row],[Débito]]-Table3[[#This Row],[Crédito]]</f>
        <v>0</v>
      </c>
    </row>
    <row r="159" spans="1:7" x14ac:dyDescent="0.25">
      <c r="A159" s="77" t="s">
        <v>405</v>
      </c>
      <c r="B159" s="77" t="s">
        <v>406</v>
      </c>
      <c r="C159" s="78">
        <v>4254726.87</v>
      </c>
      <c r="D159" s="78">
        <v>0</v>
      </c>
      <c r="E159" s="78">
        <v>0</v>
      </c>
      <c r="F159" s="78">
        <v>4254726.87</v>
      </c>
      <c r="G159" s="50">
        <f>Table3[[#This Row],[Débito]]-Table3[[#This Row],[Crédito]]</f>
        <v>0</v>
      </c>
    </row>
    <row r="160" spans="1:7" x14ac:dyDescent="0.25">
      <c r="A160" s="77" t="s">
        <v>407</v>
      </c>
      <c r="B160" s="77" t="s">
        <v>408</v>
      </c>
      <c r="C160" s="78">
        <v>43791442.350000001</v>
      </c>
      <c r="D160" s="78">
        <v>642478.92000000004</v>
      </c>
      <c r="E160" s="78">
        <v>0</v>
      </c>
      <c r="F160" s="78">
        <v>44433921.270000003</v>
      </c>
      <c r="G160" s="50">
        <f>Table3[[#This Row],[Débito]]-Table3[[#This Row],[Crédito]]</f>
        <v>642478.92000000004</v>
      </c>
    </row>
    <row r="161" spans="1:7" x14ac:dyDescent="0.25">
      <c r="A161" s="77" t="s">
        <v>409</v>
      </c>
      <c r="B161" s="77" t="s">
        <v>410</v>
      </c>
      <c r="C161" s="78">
        <v>68090640.480000004</v>
      </c>
      <c r="D161" s="78">
        <v>1012216.38</v>
      </c>
      <c r="E161" s="78">
        <v>0</v>
      </c>
      <c r="F161" s="78">
        <v>69102856.859999999</v>
      </c>
      <c r="G161" s="50">
        <f>Table3[[#This Row],[Débito]]-Table3[[#This Row],[Crédito]]</f>
        <v>1012216.38</v>
      </c>
    </row>
    <row r="162" spans="1:7" x14ac:dyDescent="0.25">
      <c r="A162" s="77" t="s">
        <v>411</v>
      </c>
      <c r="B162" s="77" t="s">
        <v>412</v>
      </c>
      <c r="C162" s="78">
        <v>282480.59999999998</v>
      </c>
      <c r="D162" s="78">
        <v>2917</v>
      </c>
      <c r="E162" s="78">
        <v>0</v>
      </c>
      <c r="F162" s="78">
        <v>285397.59999999998</v>
      </c>
      <c r="G162" s="50">
        <f>Table3[[#This Row],[Débito]]-Table3[[#This Row],[Crédito]]</f>
        <v>2917</v>
      </c>
    </row>
    <row r="163" spans="1:7" x14ac:dyDescent="0.25">
      <c r="A163" s="77" t="s">
        <v>413</v>
      </c>
      <c r="B163" s="77" t="s">
        <v>414</v>
      </c>
      <c r="C163" s="78">
        <v>689688.42</v>
      </c>
      <c r="D163" s="78">
        <v>718.01</v>
      </c>
      <c r="E163" s="78">
        <v>0</v>
      </c>
      <c r="F163" s="78">
        <v>690406.43</v>
      </c>
      <c r="G163" s="50">
        <f>Table3[[#This Row],[Débito]]-Table3[[#This Row],[Crédito]]</f>
        <v>718.01</v>
      </c>
    </row>
    <row r="164" spans="1:7" x14ac:dyDescent="0.25">
      <c r="A164" s="77" t="s">
        <v>415</v>
      </c>
      <c r="B164" s="77" t="s">
        <v>416</v>
      </c>
      <c r="C164" s="78">
        <v>224716.83</v>
      </c>
      <c r="D164" s="78">
        <v>0</v>
      </c>
      <c r="E164" s="78">
        <v>0</v>
      </c>
      <c r="F164" s="78">
        <v>224716.83</v>
      </c>
      <c r="G164" s="50">
        <f>Table3[[#This Row],[Débito]]-Table3[[#This Row],[Crédito]]</f>
        <v>0</v>
      </c>
    </row>
    <row r="165" spans="1:7" x14ac:dyDescent="0.25">
      <c r="A165" s="77" t="s">
        <v>558</v>
      </c>
      <c r="B165" s="77" t="s">
        <v>559</v>
      </c>
      <c r="C165" s="78">
        <v>1500</v>
      </c>
      <c r="D165" s="78">
        <v>0</v>
      </c>
      <c r="E165" s="78">
        <v>0</v>
      </c>
      <c r="F165" s="78">
        <v>1500</v>
      </c>
      <c r="G165" s="50">
        <f>Table3[[#This Row],[Débito]]-Table3[[#This Row],[Crédito]]</f>
        <v>0</v>
      </c>
    </row>
    <row r="166" spans="1:7" x14ac:dyDescent="0.25">
      <c r="A166" s="77" t="s">
        <v>417</v>
      </c>
      <c r="B166" s="77" t="s">
        <v>418</v>
      </c>
      <c r="C166" s="78">
        <v>11934.05</v>
      </c>
      <c r="D166" s="78">
        <v>0</v>
      </c>
      <c r="E166" s="78">
        <v>0</v>
      </c>
      <c r="F166" s="78">
        <v>11934.05</v>
      </c>
      <c r="G166" s="50">
        <f>Table3[[#This Row],[Débito]]-Table3[[#This Row],[Crédito]]</f>
        <v>0</v>
      </c>
    </row>
    <row r="167" spans="1:7" x14ac:dyDescent="0.25">
      <c r="A167" s="77" t="s">
        <v>419</v>
      </c>
      <c r="B167" s="77" t="s">
        <v>420</v>
      </c>
      <c r="C167" s="78">
        <v>6500.5</v>
      </c>
      <c r="D167" s="78">
        <v>0</v>
      </c>
      <c r="E167" s="78">
        <v>0</v>
      </c>
      <c r="F167" s="78">
        <v>6500.5</v>
      </c>
      <c r="G167" s="50">
        <f>Table3[[#This Row],[Débito]]-Table3[[#This Row],[Crédito]]</f>
        <v>0</v>
      </c>
    </row>
    <row r="168" spans="1:7" x14ac:dyDescent="0.25">
      <c r="A168" s="77" t="s">
        <v>421</v>
      </c>
      <c r="B168" s="77" t="s">
        <v>422</v>
      </c>
      <c r="C168" s="78">
        <v>900</v>
      </c>
      <c r="D168" s="78">
        <v>0</v>
      </c>
      <c r="E168" s="78">
        <v>0</v>
      </c>
      <c r="F168" s="78">
        <v>900</v>
      </c>
      <c r="G168" s="50">
        <f>Table3[[#This Row],[Débito]]-Table3[[#This Row],[Crédito]]</f>
        <v>0</v>
      </c>
    </row>
    <row r="169" spans="1:7" x14ac:dyDescent="0.25">
      <c r="A169" s="77" t="s">
        <v>423</v>
      </c>
      <c r="B169" s="77" t="s">
        <v>424</v>
      </c>
      <c r="C169" s="78">
        <v>397875.42</v>
      </c>
      <c r="D169" s="78">
        <v>11449.82</v>
      </c>
      <c r="E169" s="78">
        <v>0</v>
      </c>
      <c r="F169" s="78">
        <v>409325.24</v>
      </c>
      <c r="G169" s="50">
        <f>Table3[[#This Row],[Débito]]-Table3[[#This Row],[Crédito]]</f>
        <v>11449.82</v>
      </c>
    </row>
    <row r="170" spans="1:7" x14ac:dyDescent="0.25">
      <c r="A170" s="77" t="s">
        <v>425</v>
      </c>
      <c r="B170" s="77" t="s">
        <v>426</v>
      </c>
      <c r="C170" s="78">
        <v>30410.87</v>
      </c>
      <c r="D170" s="78">
        <v>207.59</v>
      </c>
      <c r="E170" s="78">
        <v>0</v>
      </c>
      <c r="F170" s="78">
        <v>30618.46</v>
      </c>
      <c r="G170" s="50">
        <f>Table3[[#This Row],[Débito]]-Table3[[#This Row],[Crédito]]</f>
        <v>207.59</v>
      </c>
    </row>
    <row r="171" spans="1:7" x14ac:dyDescent="0.25">
      <c r="A171" s="77" t="s">
        <v>427</v>
      </c>
      <c r="B171" s="77" t="s">
        <v>428</v>
      </c>
      <c r="C171" s="78">
        <v>649932.49</v>
      </c>
      <c r="D171" s="78">
        <v>0</v>
      </c>
      <c r="E171" s="78">
        <v>0</v>
      </c>
      <c r="F171" s="78">
        <v>649932.49</v>
      </c>
      <c r="G171" s="50">
        <f>Table3[[#This Row],[Débito]]-Table3[[#This Row],[Crédito]]</f>
        <v>0</v>
      </c>
    </row>
    <row r="172" spans="1:7" x14ac:dyDescent="0.25">
      <c r="A172" s="77" t="s">
        <v>429</v>
      </c>
      <c r="B172" s="77" t="s">
        <v>430</v>
      </c>
      <c r="C172" s="78">
        <v>818087.64</v>
      </c>
      <c r="D172" s="78">
        <v>0</v>
      </c>
      <c r="E172" s="78">
        <v>0</v>
      </c>
      <c r="F172" s="78">
        <v>818087.64</v>
      </c>
      <c r="G172" s="50">
        <f>Table3[[#This Row],[Débito]]-Table3[[#This Row],[Crédito]]</f>
        <v>0</v>
      </c>
    </row>
    <row r="173" spans="1:7" x14ac:dyDescent="0.25">
      <c r="A173" s="77" t="s">
        <v>431</v>
      </c>
      <c r="B173" s="77" t="s">
        <v>432</v>
      </c>
      <c r="C173" s="78">
        <v>-1906361.45</v>
      </c>
      <c r="D173" s="78">
        <v>0</v>
      </c>
      <c r="E173" s="78">
        <v>0</v>
      </c>
      <c r="F173" s="78">
        <v>-1906361.45</v>
      </c>
      <c r="G173" s="50">
        <f>Table3[[#This Row],[Débito]]-Table3[[#This Row],[Crédito]]</f>
        <v>0</v>
      </c>
    </row>
    <row r="174" spans="1:7" x14ac:dyDescent="0.25">
      <c r="A174" s="77" t="s">
        <v>433</v>
      </c>
      <c r="B174" s="77" t="s">
        <v>434</v>
      </c>
      <c r="C174" s="78">
        <v>59124.38</v>
      </c>
      <c r="D174" s="78">
        <v>0</v>
      </c>
      <c r="E174" s="78">
        <v>0</v>
      </c>
      <c r="F174" s="78">
        <v>59124.38</v>
      </c>
      <c r="G174" s="50">
        <f>Table3[[#This Row],[Débito]]-Table3[[#This Row],[Crédito]]</f>
        <v>0</v>
      </c>
    </row>
    <row r="175" spans="1:7" x14ac:dyDescent="0.25">
      <c r="A175" s="77" t="s">
        <v>435</v>
      </c>
      <c r="B175" s="77" t="s">
        <v>436</v>
      </c>
      <c r="C175" s="78">
        <v>27108.06</v>
      </c>
      <c r="D175" s="78">
        <v>0</v>
      </c>
      <c r="E175" s="78">
        <v>0</v>
      </c>
      <c r="F175" s="78">
        <v>27108.06</v>
      </c>
      <c r="G175" s="50">
        <f>Table3[[#This Row],[Débito]]-Table3[[#This Row],[Crédito]]</f>
        <v>0</v>
      </c>
    </row>
    <row r="176" spans="1:7" x14ac:dyDescent="0.25">
      <c r="A176" s="77" t="s">
        <v>437</v>
      </c>
      <c r="B176" s="77" t="s">
        <v>438</v>
      </c>
      <c r="C176" s="78">
        <v>9761972.4100000001</v>
      </c>
      <c r="D176" s="78">
        <v>29599.91</v>
      </c>
      <c r="E176" s="78">
        <v>0</v>
      </c>
      <c r="F176" s="78">
        <v>9791572.3200000003</v>
      </c>
      <c r="G176" s="50">
        <f>Table3[[#This Row],[Débito]]-Table3[[#This Row],[Crédito]]</f>
        <v>29599.91</v>
      </c>
    </row>
    <row r="177" spans="1:7" x14ac:dyDescent="0.25">
      <c r="A177" s="77" t="s">
        <v>439</v>
      </c>
      <c r="B177" s="77" t="s">
        <v>440</v>
      </c>
      <c r="C177" s="78">
        <v>148356.72</v>
      </c>
      <c r="D177" s="78">
        <v>0</v>
      </c>
      <c r="E177" s="78">
        <v>0</v>
      </c>
      <c r="F177" s="78">
        <v>148356.72</v>
      </c>
      <c r="G177" s="50">
        <f>Table3[[#This Row],[Débito]]-Table3[[#This Row],[Crédito]]</f>
        <v>0</v>
      </c>
    </row>
    <row r="178" spans="1:7" x14ac:dyDescent="0.25">
      <c r="A178" s="77" t="s">
        <v>441</v>
      </c>
      <c r="B178" s="77" t="s">
        <v>442</v>
      </c>
      <c r="C178" s="78">
        <v>44914212.409999996</v>
      </c>
      <c r="D178" s="78">
        <v>206512.54</v>
      </c>
      <c r="E178" s="78">
        <v>0</v>
      </c>
      <c r="F178" s="78">
        <v>45120724.950000003</v>
      </c>
      <c r="G178" s="50">
        <f>Table3[[#This Row],[Débito]]-Table3[[#This Row],[Crédito]]</f>
        <v>206512.54</v>
      </c>
    </row>
    <row r="179" spans="1:7" x14ac:dyDescent="0.25">
      <c r="A179" s="77" t="s">
        <v>563</v>
      </c>
      <c r="B179" s="77" t="s">
        <v>564</v>
      </c>
      <c r="C179" s="78">
        <v>96376.5</v>
      </c>
      <c r="D179" s="78">
        <v>0</v>
      </c>
      <c r="E179" s="78">
        <v>0</v>
      </c>
      <c r="F179" s="78">
        <v>96376.5</v>
      </c>
      <c r="G179" s="50">
        <f>Table3[[#This Row],[Débito]]-Table3[[#This Row],[Crédito]]</f>
        <v>0</v>
      </c>
    </row>
    <row r="180" spans="1:7" x14ac:dyDescent="0.25">
      <c r="A180" s="77" t="s">
        <v>443</v>
      </c>
      <c r="B180" s="77" t="s">
        <v>444</v>
      </c>
      <c r="C180" s="78">
        <v>2627778.39</v>
      </c>
      <c r="D180" s="78">
        <v>3199.37</v>
      </c>
      <c r="E180" s="78">
        <v>0</v>
      </c>
      <c r="F180" s="78">
        <v>2630977.7599999998</v>
      </c>
      <c r="G180" s="50">
        <f>Table3[[#This Row],[Débito]]-Table3[[#This Row],[Crédito]]</f>
        <v>3199.37</v>
      </c>
    </row>
    <row r="181" spans="1:7" x14ac:dyDescent="0.25">
      <c r="A181" s="77" t="s">
        <v>445</v>
      </c>
      <c r="B181" s="77" t="s">
        <v>446</v>
      </c>
      <c r="C181" s="78">
        <v>483010.98</v>
      </c>
      <c r="D181" s="78">
        <v>0</v>
      </c>
      <c r="E181" s="78">
        <v>0</v>
      </c>
      <c r="F181" s="78">
        <v>483010.98</v>
      </c>
      <c r="G181" s="50">
        <f>Table3[[#This Row],[Débito]]-Table3[[#This Row],[Crédito]]</f>
        <v>0</v>
      </c>
    </row>
    <row r="182" spans="1:7" x14ac:dyDescent="0.25">
      <c r="A182" s="77" t="s">
        <v>447</v>
      </c>
      <c r="B182" s="77" t="s">
        <v>448</v>
      </c>
      <c r="C182" s="78">
        <v>2341820.7000000002</v>
      </c>
      <c r="D182" s="78">
        <v>25900.01</v>
      </c>
      <c r="E182" s="78">
        <v>0</v>
      </c>
      <c r="F182" s="78">
        <v>2367720.71</v>
      </c>
      <c r="G182" s="50">
        <f>Table3[[#This Row],[Débito]]-Table3[[#This Row],[Crédito]]</f>
        <v>25900.01</v>
      </c>
    </row>
    <row r="183" spans="1:7" x14ac:dyDescent="0.25">
      <c r="A183" s="77" t="s">
        <v>449</v>
      </c>
      <c r="B183" s="77" t="s">
        <v>450</v>
      </c>
      <c r="C183" s="78">
        <v>10143646.17</v>
      </c>
      <c r="D183" s="78">
        <v>63458.71</v>
      </c>
      <c r="E183" s="78">
        <v>0</v>
      </c>
      <c r="F183" s="78">
        <v>10207104.880000001</v>
      </c>
      <c r="G183" s="50">
        <f>Table3[[#This Row],[Débito]]-Table3[[#This Row],[Crédito]]</f>
        <v>63458.71</v>
      </c>
    </row>
    <row r="184" spans="1:7" x14ac:dyDescent="0.25">
      <c r="A184" s="77" t="s">
        <v>451</v>
      </c>
      <c r="B184" s="77" t="s">
        <v>452</v>
      </c>
      <c r="C184" s="78">
        <v>195</v>
      </c>
      <c r="D184" s="78">
        <v>0</v>
      </c>
      <c r="E184" s="78">
        <v>0</v>
      </c>
      <c r="F184" s="78">
        <v>195</v>
      </c>
      <c r="G184" s="50">
        <f>Table3[[#This Row],[Débito]]-Table3[[#This Row],[Crédito]]</f>
        <v>0</v>
      </c>
    </row>
    <row r="185" spans="1:7" x14ac:dyDescent="0.25">
      <c r="A185" s="77" t="s">
        <v>453</v>
      </c>
      <c r="B185" s="77" t="s">
        <v>454</v>
      </c>
      <c r="C185" s="78">
        <v>102088.89</v>
      </c>
      <c r="D185" s="78">
        <v>0</v>
      </c>
      <c r="E185" s="78">
        <v>0</v>
      </c>
      <c r="F185" s="78">
        <v>102088.89</v>
      </c>
      <c r="G185" s="50">
        <f>Table3[[#This Row],[Débito]]-Table3[[#This Row],[Crédito]]</f>
        <v>0</v>
      </c>
    </row>
    <row r="186" spans="1:7" x14ac:dyDescent="0.25">
      <c r="A186" s="77" t="s">
        <v>455</v>
      </c>
      <c r="B186" s="77" t="s">
        <v>456</v>
      </c>
      <c r="C186" s="78">
        <v>1135314.3899999999</v>
      </c>
      <c r="D186" s="78">
        <v>1306</v>
      </c>
      <c r="E186" s="78">
        <v>0</v>
      </c>
      <c r="F186" s="78">
        <v>1136620.3899999999</v>
      </c>
      <c r="G186" s="50">
        <f>Table3[[#This Row],[Débito]]-Table3[[#This Row],[Crédito]]</f>
        <v>1306</v>
      </c>
    </row>
    <row r="187" spans="1:7" x14ac:dyDescent="0.25">
      <c r="A187" s="77" t="s">
        <v>457</v>
      </c>
      <c r="B187" s="77" t="s">
        <v>458</v>
      </c>
      <c r="C187" s="78">
        <v>512055.17</v>
      </c>
      <c r="D187" s="78">
        <v>7139.91</v>
      </c>
      <c r="E187" s="78">
        <v>0</v>
      </c>
      <c r="F187" s="78">
        <v>519195.08</v>
      </c>
      <c r="G187" s="50">
        <f>Table3[[#This Row],[Débito]]-Table3[[#This Row],[Crédito]]</f>
        <v>7139.91</v>
      </c>
    </row>
    <row r="188" spans="1:7" x14ac:dyDescent="0.25">
      <c r="A188" s="77" t="s">
        <v>459</v>
      </c>
      <c r="B188" s="77" t="s">
        <v>460</v>
      </c>
      <c r="C188" s="78">
        <v>3417339.99</v>
      </c>
      <c r="D188" s="78">
        <v>6304.42</v>
      </c>
      <c r="E188" s="78">
        <v>0</v>
      </c>
      <c r="F188" s="78">
        <v>3423644.41</v>
      </c>
      <c r="G188" s="50">
        <f>Table3[[#This Row],[Débito]]-Table3[[#This Row],[Crédito]]</f>
        <v>6304.42</v>
      </c>
    </row>
    <row r="189" spans="1:7" x14ac:dyDescent="0.25">
      <c r="A189" s="77" t="s">
        <v>461</v>
      </c>
      <c r="B189" s="77" t="s">
        <v>462</v>
      </c>
      <c r="C189" s="78">
        <v>2816000</v>
      </c>
      <c r="D189" s="78">
        <v>0</v>
      </c>
      <c r="E189" s="78">
        <v>0</v>
      </c>
      <c r="F189" s="78">
        <v>2816000</v>
      </c>
      <c r="G189" s="50">
        <f>Table3[[#This Row],[Débito]]-Table3[[#This Row],[Crédito]]</f>
        <v>0</v>
      </c>
    </row>
    <row r="190" spans="1:7" x14ac:dyDescent="0.25">
      <c r="A190" s="77" t="s">
        <v>463</v>
      </c>
      <c r="B190" s="77" t="s">
        <v>464</v>
      </c>
      <c r="C190" s="78">
        <v>2404023.44</v>
      </c>
      <c r="D190" s="78">
        <v>4105.0200000000004</v>
      </c>
      <c r="E190" s="78">
        <v>0</v>
      </c>
      <c r="F190" s="78">
        <v>2408128.46</v>
      </c>
      <c r="G190" s="50">
        <f>Table3[[#This Row],[Débito]]-Table3[[#This Row],[Crédito]]</f>
        <v>4105.0200000000004</v>
      </c>
    </row>
    <row r="191" spans="1:7" x14ac:dyDescent="0.25">
      <c r="A191" s="77" t="s">
        <v>465</v>
      </c>
      <c r="B191" s="77" t="s">
        <v>466</v>
      </c>
      <c r="C191" s="78">
        <v>205465.81</v>
      </c>
      <c r="D191" s="78">
        <v>0</v>
      </c>
      <c r="E191" s="78">
        <v>0</v>
      </c>
      <c r="F191" s="78">
        <v>205465.81</v>
      </c>
      <c r="G191" s="50">
        <f>Table3[[#This Row],[Débito]]-Table3[[#This Row],[Crédito]]</f>
        <v>0</v>
      </c>
    </row>
    <row r="192" spans="1:7" x14ac:dyDescent="0.25">
      <c r="A192" s="77" t="s">
        <v>467</v>
      </c>
      <c r="B192" s="77" t="s">
        <v>468</v>
      </c>
      <c r="C192" s="78">
        <v>885184.84</v>
      </c>
      <c r="D192" s="78">
        <v>0</v>
      </c>
      <c r="E192" s="78">
        <v>0</v>
      </c>
      <c r="F192" s="78">
        <v>885184.84</v>
      </c>
      <c r="G192" s="50">
        <f>Table3[[#This Row],[Débito]]-Table3[[#This Row],[Crédito]]</f>
        <v>0</v>
      </c>
    </row>
    <row r="193" spans="1:7" x14ac:dyDescent="0.25">
      <c r="A193" s="77" t="s">
        <v>469</v>
      </c>
      <c r="B193" s="77" t="s">
        <v>470</v>
      </c>
      <c r="C193" s="78">
        <v>6588568.4400000004</v>
      </c>
      <c r="D193" s="78">
        <v>10000</v>
      </c>
      <c r="E193" s="78">
        <v>0</v>
      </c>
      <c r="F193" s="78">
        <v>6598568.4400000004</v>
      </c>
      <c r="G193" s="50">
        <f>Table3[[#This Row],[Débito]]-Table3[[#This Row],[Crédito]]</f>
        <v>10000</v>
      </c>
    </row>
    <row r="194" spans="1:7" x14ac:dyDescent="0.25">
      <c r="A194" s="77" t="s">
        <v>471</v>
      </c>
      <c r="B194" s="77" t="s">
        <v>472</v>
      </c>
      <c r="C194" s="78">
        <v>4186918.33</v>
      </c>
      <c r="D194" s="78">
        <v>0</v>
      </c>
      <c r="E194" s="78">
        <v>0</v>
      </c>
      <c r="F194" s="78">
        <v>4186918.33</v>
      </c>
      <c r="G194" s="50">
        <f>Table3[[#This Row],[Débito]]-Table3[[#This Row],[Crédito]]</f>
        <v>0</v>
      </c>
    </row>
    <row r="195" spans="1:7" x14ac:dyDescent="0.25">
      <c r="A195" s="77" t="s">
        <v>473</v>
      </c>
      <c r="B195" s="77" t="s">
        <v>474</v>
      </c>
      <c r="C195" s="78">
        <v>27700990.59</v>
      </c>
      <c r="D195" s="78">
        <v>37927</v>
      </c>
      <c r="E195" s="78">
        <v>30927</v>
      </c>
      <c r="F195" s="78">
        <v>27707990.59</v>
      </c>
      <c r="G195" s="50">
        <f>Table3[[#This Row],[Débito]]-Table3[[#This Row],[Crédito]]</f>
        <v>7000</v>
      </c>
    </row>
    <row r="196" spans="1:7" x14ac:dyDescent="0.25">
      <c r="A196" s="77" t="s">
        <v>475</v>
      </c>
      <c r="B196" s="77" t="s">
        <v>476</v>
      </c>
      <c r="C196" s="78">
        <v>5755210.4900000002</v>
      </c>
      <c r="D196" s="78">
        <v>0</v>
      </c>
      <c r="E196" s="78">
        <v>0</v>
      </c>
      <c r="F196" s="78">
        <v>5755210.4900000002</v>
      </c>
      <c r="G196" s="50">
        <f>Table3[[#This Row],[Débito]]-Table3[[#This Row],[Crédito]]</f>
        <v>0</v>
      </c>
    </row>
    <row r="197" spans="1:7" x14ac:dyDescent="0.25">
      <c r="A197" s="77" t="s">
        <v>477</v>
      </c>
      <c r="B197" s="77" t="s">
        <v>478</v>
      </c>
      <c r="C197" s="78">
        <v>5009968.63</v>
      </c>
      <c r="D197" s="78">
        <v>0</v>
      </c>
      <c r="E197" s="78">
        <v>0</v>
      </c>
      <c r="F197" s="78">
        <v>5009968.63</v>
      </c>
      <c r="G197" s="50">
        <f>Table3[[#This Row],[Débito]]-Table3[[#This Row],[Crédito]]</f>
        <v>0</v>
      </c>
    </row>
    <row r="198" spans="1:7" x14ac:dyDescent="0.25">
      <c r="A198" s="77" t="s">
        <v>479</v>
      </c>
      <c r="B198" s="77" t="s">
        <v>480</v>
      </c>
      <c r="C198" s="78">
        <v>3767785.99</v>
      </c>
      <c r="D198" s="78">
        <v>0</v>
      </c>
      <c r="E198" s="78">
        <v>0</v>
      </c>
      <c r="F198" s="78">
        <v>3767785.99</v>
      </c>
      <c r="G198" s="50">
        <f>Table3[[#This Row],[Débito]]-Table3[[#This Row],[Crédito]]</f>
        <v>0</v>
      </c>
    </row>
    <row r="199" spans="1:7" x14ac:dyDescent="0.25">
      <c r="A199" s="77" t="s">
        <v>481</v>
      </c>
      <c r="B199" s="77" t="s">
        <v>478</v>
      </c>
      <c r="C199" s="78">
        <v>19893731.390000001</v>
      </c>
      <c r="D199" s="78">
        <v>0</v>
      </c>
      <c r="E199" s="78">
        <v>0</v>
      </c>
      <c r="F199" s="78">
        <v>19893731.390000001</v>
      </c>
      <c r="G199" s="50">
        <f>Table3[[#This Row],[Débito]]-Table3[[#This Row],[Crédito]]</f>
        <v>0</v>
      </c>
    </row>
    <row r="200" spans="1:7" x14ac:dyDescent="0.25">
      <c r="A200" s="77"/>
      <c r="B200" s="77"/>
      <c r="C200" s="78"/>
      <c r="D200" s="78"/>
      <c r="E200" s="78"/>
      <c r="F200" s="78"/>
      <c r="G200" s="50">
        <f>SUBTOTAL(109,Table3[Columna1])</f>
        <v>87564509.800000012</v>
      </c>
    </row>
    <row r="201" spans="1:7" x14ac:dyDescent="0.25">
      <c r="A201" s="58"/>
      <c r="B201" s="58"/>
      <c r="C201" s="57"/>
      <c r="D201" s="60"/>
      <c r="E201" s="57"/>
      <c r="F201" s="57" t="s">
        <v>805</v>
      </c>
      <c r="G201" s="133">
        <v>429185</v>
      </c>
    </row>
    <row r="202" spans="1:7" x14ac:dyDescent="0.25">
      <c r="A202" s="58"/>
      <c r="B202" s="58"/>
      <c r="C202" s="57"/>
      <c r="D202" s="60"/>
      <c r="E202" s="57"/>
      <c r="F202" s="57"/>
      <c r="G202" s="134">
        <f>+Table3[[#Totals],[Columna1]]+G201</f>
        <v>87993694.800000012</v>
      </c>
    </row>
  </sheetData>
  <mergeCells count="2">
    <mergeCell ref="A1:G1"/>
    <mergeCell ref="A2:G2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4EA9A-86ED-4F07-A1E1-B39E098726E1}">
  <dimension ref="A2:X48"/>
  <sheetViews>
    <sheetView workbookViewId="0">
      <selection activeCell="B49" sqref="B49"/>
    </sheetView>
  </sheetViews>
  <sheetFormatPr baseColWidth="10" defaultRowHeight="15" x14ac:dyDescent="0.25"/>
  <cols>
    <col min="1" max="1" width="54" customWidth="1"/>
    <col min="2" max="2" width="26.7109375" customWidth="1"/>
    <col min="3" max="3" width="21.140625" hidden="1" customWidth="1"/>
    <col min="4" max="4" width="25.42578125" hidden="1" customWidth="1"/>
    <col min="5" max="5" width="20.5703125" hidden="1" customWidth="1"/>
    <col min="6" max="6" width="23" hidden="1" customWidth="1"/>
    <col min="7" max="9" width="16.5703125" hidden="1" customWidth="1"/>
    <col min="10" max="10" width="18.5703125" hidden="1" customWidth="1"/>
    <col min="11" max="11" width="18" hidden="1" customWidth="1"/>
    <col min="12" max="12" width="16.5703125" hidden="1" customWidth="1"/>
    <col min="13" max="13" width="0" hidden="1" customWidth="1"/>
    <col min="16" max="16" width="14.140625" customWidth="1"/>
    <col min="17" max="17" width="13.140625" customWidth="1"/>
    <col min="18" max="18" width="15.7109375" customWidth="1"/>
    <col min="22" max="22" width="15.28515625" customWidth="1"/>
    <col min="23" max="23" width="12.85546875" customWidth="1"/>
    <col min="24" max="24" width="15.140625" customWidth="1"/>
  </cols>
  <sheetData>
    <row r="2" spans="1:24" x14ac:dyDescent="0.25">
      <c r="N2" s="120" t="s">
        <v>496</v>
      </c>
      <c r="O2" s="120"/>
      <c r="P2" s="120"/>
      <c r="Q2" s="120"/>
      <c r="R2" s="120"/>
      <c r="T2" s="120" t="s">
        <v>496</v>
      </c>
      <c r="U2" s="120"/>
      <c r="V2" s="120"/>
      <c r="W2" s="120"/>
      <c r="X2" s="120"/>
    </row>
    <row r="3" spans="1:24" x14ac:dyDescent="0.25">
      <c r="N3" s="120" t="s">
        <v>536</v>
      </c>
      <c r="O3" s="120"/>
      <c r="P3" s="120"/>
      <c r="Q3" s="120"/>
      <c r="R3" s="120"/>
      <c r="T3" s="120" t="s">
        <v>760</v>
      </c>
      <c r="U3" s="120"/>
      <c r="V3" s="120"/>
      <c r="W3" s="120"/>
      <c r="X3" s="120"/>
    </row>
    <row r="4" spans="1:24" x14ac:dyDescent="0.25">
      <c r="N4" s="71" t="s">
        <v>497</v>
      </c>
      <c r="O4" s="71"/>
      <c r="P4" s="92" t="s">
        <v>498</v>
      </c>
      <c r="Q4" s="92" t="s">
        <v>499</v>
      </c>
      <c r="R4" s="93"/>
      <c r="T4" s="71" t="s">
        <v>497</v>
      </c>
      <c r="U4" s="71"/>
      <c r="V4" s="92" t="s">
        <v>498</v>
      </c>
      <c r="W4" s="92" t="s">
        <v>499</v>
      </c>
      <c r="X4" s="93"/>
    </row>
    <row r="5" spans="1:24" x14ac:dyDescent="0.25">
      <c r="N5" t="s">
        <v>761</v>
      </c>
      <c r="P5" s="94">
        <v>3301602.44</v>
      </c>
      <c r="Q5" s="50"/>
      <c r="R5" s="50"/>
      <c r="T5" t="s">
        <v>762</v>
      </c>
      <c r="V5" s="50">
        <v>395862.03</v>
      </c>
      <c r="W5" s="50"/>
      <c r="X5" s="50"/>
    </row>
    <row r="6" spans="1:24" x14ac:dyDescent="0.25">
      <c r="N6" t="s">
        <v>763</v>
      </c>
      <c r="P6" s="94">
        <v>4730990.04</v>
      </c>
      <c r="Q6" s="50"/>
      <c r="R6" s="50"/>
      <c r="T6" t="s">
        <v>764</v>
      </c>
      <c r="V6" s="50">
        <v>287241.05</v>
      </c>
      <c r="W6" s="50"/>
      <c r="X6" s="50"/>
    </row>
    <row r="7" spans="1:24" x14ac:dyDescent="0.25">
      <c r="N7" t="s">
        <v>511</v>
      </c>
      <c r="P7" s="94">
        <v>404008.37</v>
      </c>
      <c r="Q7" s="50"/>
      <c r="R7" s="50"/>
      <c r="T7" t="s">
        <v>765</v>
      </c>
      <c r="V7" s="50">
        <v>198222.76</v>
      </c>
      <c r="W7" s="50"/>
      <c r="X7" s="50"/>
    </row>
    <row r="8" spans="1:24" ht="15.75" x14ac:dyDescent="0.25">
      <c r="A8" s="127" t="s">
        <v>535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N8" t="s">
        <v>519</v>
      </c>
      <c r="P8" s="94">
        <v>101991.93</v>
      </c>
      <c r="Q8" s="50"/>
      <c r="R8" s="50"/>
      <c r="T8" t="s">
        <v>766</v>
      </c>
      <c r="V8" s="50">
        <v>8716415.1300000008</v>
      </c>
      <c r="W8" s="50"/>
      <c r="X8" s="50"/>
    </row>
    <row r="9" spans="1:24" ht="15.75" x14ac:dyDescent="0.25">
      <c r="A9" s="73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N9" t="s">
        <v>506</v>
      </c>
      <c r="P9" s="94">
        <v>17625911.620000001</v>
      </c>
      <c r="Q9" s="50"/>
      <c r="R9" s="50"/>
      <c r="T9" t="s">
        <v>767</v>
      </c>
      <c r="V9" s="50">
        <v>82308.05</v>
      </c>
      <c r="W9" s="50"/>
      <c r="X9" s="50"/>
    </row>
    <row r="10" spans="1:24" ht="15.75" x14ac:dyDescent="0.25">
      <c r="A10" s="73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N10" t="s">
        <v>510</v>
      </c>
      <c r="P10" s="94">
        <v>1915484.11</v>
      </c>
      <c r="Q10" s="50"/>
      <c r="R10" s="50"/>
      <c r="T10" t="s">
        <v>761</v>
      </c>
      <c r="V10" s="50">
        <v>3417888.02</v>
      </c>
      <c r="W10" s="50"/>
      <c r="X10" s="50"/>
    </row>
    <row r="11" spans="1:24" ht="15.75" x14ac:dyDescent="0.25">
      <c r="A11" s="129" t="s">
        <v>96</v>
      </c>
      <c r="B11" s="130"/>
      <c r="C11" s="55"/>
      <c r="D11" s="55"/>
      <c r="E11" s="55"/>
      <c r="F11" s="55"/>
      <c r="G11" s="55"/>
      <c r="H11" s="55"/>
      <c r="I11" s="55"/>
      <c r="J11" s="55"/>
      <c r="K11" s="55"/>
      <c r="L11" s="55"/>
      <c r="N11" t="s">
        <v>768</v>
      </c>
      <c r="P11" s="94">
        <v>127682.52</v>
      </c>
      <c r="Q11" s="50"/>
      <c r="R11" s="50"/>
      <c r="T11" t="s">
        <v>769</v>
      </c>
      <c r="V11" s="50">
        <v>66875.44</v>
      </c>
      <c r="W11" s="50"/>
      <c r="X11" s="50"/>
    </row>
    <row r="12" spans="1:24" ht="15.75" x14ac:dyDescent="0.25">
      <c r="A12" s="61" t="s">
        <v>97</v>
      </c>
      <c r="B12" s="62">
        <v>5139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N12" t="s">
        <v>770</v>
      </c>
      <c r="P12" s="94">
        <v>103806.5</v>
      </c>
      <c r="Q12" s="50"/>
      <c r="R12" s="50"/>
      <c r="T12" t="s">
        <v>766</v>
      </c>
      <c r="V12" s="50">
        <v>20500709.25</v>
      </c>
      <c r="W12" s="50"/>
      <c r="X12" s="50"/>
    </row>
    <row r="13" spans="1:24" ht="15.75" x14ac:dyDescent="0.25">
      <c r="A13" s="61" t="s">
        <v>98</v>
      </c>
      <c r="B13" s="62">
        <v>1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N13" t="s">
        <v>771</v>
      </c>
      <c r="P13" s="94">
        <v>111306.03</v>
      </c>
      <c r="Q13" s="50"/>
      <c r="R13" s="50"/>
      <c r="T13" t="s">
        <v>510</v>
      </c>
      <c r="V13" s="50">
        <v>1098072.8700000001</v>
      </c>
      <c r="W13" s="50"/>
      <c r="X13" s="50"/>
    </row>
    <row r="14" spans="1:24" ht="15.75" x14ac:dyDescent="0.25">
      <c r="A14" s="4" t="s">
        <v>99</v>
      </c>
      <c r="B14" s="4" t="s">
        <v>102</v>
      </c>
      <c r="C14" s="63"/>
      <c r="D14" s="63"/>
      <c r="E14" s="63"/>
      <c r="F14" s="63"/>
      <c r="G14" s="114"/>
      <c r="H14" s="114"/>
      <c r="I14" s="114"/>
      <c r="N14" t="s">
        <v>772</v>
      </c>
      <c r="P14" s="94">
        <v>3390806.64</v>
      </c>
      <c r="Q14" s="50"/>
      <c r="R14" s="50"/>
      <c r="T14" t="s">
        <v>773</v>
      </c>
      <c r="V14" s="50">
        <v>59356.92</v>
      </c>
      <c r="W14" s="50"/>
      <c r="X14" s="50"/>
    </row>
    <row r="15" spans="1:24" ht="15.75" x14ac:dyDescent="0.25">
      <c r="A15" s="4" t="s">
        <v>482</v>
      </c>
      <c r="B15" s="4" t="s">
        <v>103</v>
      </c>
      <c r="C15" s="63"/>
      <c r="D15" s="63"/>
      <c r="E15" s="63"/>
      <c r="F15" s="63"/>
      <c r="G15" s="63"/>
      <c r="H15" s="63"/>
      <c r="I15" s="63"/>
      <c r="N15" t="s">
        <v>502</v>
      </c>
      <c r="P15" s="94">
        <v>6834997.3200000003</v>
      </c>
      <c r="Q15" s="50"/>
      <c r="R15" s="50"/>
      <c r="T15" t="s">
        <v>507</v>
      </c>
      <c r="V15" s="50">
        <v>7580993.7599999998</v>
      </c>
      <c r="W15" s="50"/>
      <c r="X15" s="50"/>
    </row>
    <row r="16" spans="1:24" ht="15.75" x14ac:dyDescent="0.25">
      <c r="A16" s="4" t="s">
        <v>483</v>
      </c>
      <c r="B16" s="4">
        <v>100</v>
      </c>
      <c r="C16" s="63"/>
      <c r="D16" s="63"/>
      <c r="E16" s="63"/>
      <c r="F16" s="63"/>
      <c r="G16" s="63"/>
      <c r="H16" s="63"/>
      <c r="I16" s="63"/>
      <c r="N16" t="s">
        <v>503</v>
      </c>
      <c r="P16" s="94">
        <v>10063796.140000001</v>
      </c>
      <c r="Q16" s="50"/>
      <c r="R16" s="50"/>
      <c r="T16" t="s">
        <v>506</v>
      </c>
      <c r="V16" s="50">
        <v>15775974.49</v>
      </c>
      <c r="W16" s="50"/>
      <c r="X16" s="50"/>
    </row>
    <row r="17" spans="1:24" ht="15.75" x14ac:dyDescent="0.25">
      <c r="A17" s="64" t="s">
        <v>100</v>
      </c>
      <c r="B17" s="4">
        <v>100</v>
      </c>
      <c r="C17" s="63"/>
      <c r="D17" s="63"/>
      <c r="E17" s="63"/>
      <c r="F17" s="63"/>
      <c r="G17" s="63"/>
      <c r="H17" s="63"/>
      <c r="I17" s="63"/>
      <c r="N17" t="s">
        <v>774</v>
      </c>
      <c r="P17" s="94">
        <v>132165.21</v>
      </c>
      <c r="Q17" s="50"/>
      <c r="R17" s="50"/>
      <c r="T17" t="s">
        <v>775</v>
      </c>
      <c r="V17" s="50">
        <v>120736.12</v>
      </c>
      <c r="W17" s="50"/>
      <c r="X17" s="50"/>
    </row>
    <row r="18" spans="1:24" ht="15.75" x14ac:dyDescent="0.25">
      <c r="A18" s="95" t="s">
        <v>484</v>
      </c>
      <c r="B18" s="95" t="s">
        <v>776</v>
      </c>
      <c r="C18" s="95" t="s">
        <v>485</v>
      </c>
      <c r="D18" s="95" t="s">
        <v>486</v>
      </c>
      <c r="E18" s="95" t="s">
        <v>487</v>
      </c>
      <c r="F18" s="95" t="s">
        <v>488</v>
      </c>
      <c r="G18" s="95" t="s">
        <v>489</v>
      </c>
      <c r="H18" s="96" t="s">
        <v>490</v>
      </c>
      <c r="I18" s="65" t="s">
        <v>491</v>
      </c>
      <c r="J18" s="65" t="s">
        <v>492</v>
      </c>
      <c r="K18" s="65" t="s">
        <v>493</v>
      </c>
      <c r="L18" s="65" t="s">
        <v>494</v>
      </c>
      <c r="N18" t="s">
        <v>777</v>
      </c>
      <c r="P18" s="94">
        <v>1467780.3</v>
      </c>
      <c r="Q18" s="50"/>
      <c r="R18" s="50"/>
      <c r="T18" t="s">
        <v>500</v>
      </c>
      <c r="V18" s="50">
        <v>21680118.530000001</v>
      </c>
      <c r="W18" s="50"/>
      <c r="X18" s="50"/>
    </row>
    <row r="19" spans="1:24" x14ac:dyDescent="0.25">
      <c r="A19" s="80"/>
      <c r="B19" s="97"/>
      <c r="C19" s="80"/>
      <c r="D19" s="97"/>
      <c r="E19" s="97"/>
      <c r="F19" s="80"/>
      <c r="G19" s="97"/>
      <c r="H19" s="97"/>
      <c r="I19" s="97"/>
      <c r="J19" s="97"/>
      <c r="K19" s="97"/>
      <c r="L19" s="97"/>
      <c r="N19" t="s">
        <v>512</v>
      </c>
      <c r="P19" s="94">
        <v>395862.03</v>
      </c>
      <c r="Q19" s="50"/>
      <c r="R19" s="50"/>
      <c r="T19" t="s">
        <v>777</v>
      </c>
      <c r="V19" s="50">
        <v>959598.77</v>
      </c>
      <c r="W19" s="50"/>
      <c r="X19" s="50"/>
    </row>
    <row r="20" spans="1:24" ht="15.75" x14ac:dyDescent="0.25">
      <c r="A20" s="66"/>
      <c r="B20" s="98"/>
      <c r="C20" s="63"/>
      <c r="D20" s="63"/>
      <c r="E20" s="63"/>
      <c r="F20" s="63"/>
      <c r="G20" s="63"/>
      <c r="H20" s="63"/>
      <c r="I20" s="63"/>
      <c r="J20" s="63"/>
      <c r="K20" s="63"/>
      <c r="L20" s="63"/>
      <c r="N20" t="s">
        <v>504</v>
      </c>
      <c r="P20" s="94">
        <v>175079.5</v>
      </c>
      <c r="Q20" s="50"/>
      <c r="R20" s="50"/>
      <c r="T20" t="s">
        <v>770</v>
      </c>
      <c r="V20" s="50">
        <v>98024.99</v>
      </c>
      <c r="W20" s="50"/>
      <c r="X20" s="50"/>
    </row>
    <row r="21" spans="1:24" ht="15.75" x14ac:dyDescent="0.25">
      <c r="A21" s="126" t="s">
        <v>105</v>
      </c>
      <c r="B21" s="114"/>
      <c r="C21" s="63"/>
      <c r="D21" s="63"/>
      <c r="E21" s="63"/>
      <c r="F21" s="63"/>
      <c r="G21" s="114"/>
      <c r="H21" s="114"/>
      <c r="I21" s="114"/>
      <c r="J21" s="63"/>
      <c r="K21" s="63"/>
      <c r="L21" s="63"/>
      <c r="N21" t="s">
        <v>778</v>
      </c>
      <c r="P21" s="50">
        <v>367253.3</v>
      </c>
      <c r="Q21" s="50"/>
      <c r="R21" s="50"/>
      <c r="T21" t="s">
        <v>778</v>
      </c>
      <c r="V21" s="50">
        <v>86992.24</v>
      </c>
      <c r="W21" s="50"/>
      <c r="X21" s="50"/>
    </row>
    <row r="22" spans="1:24" ht="15.75" x14ac:dyDescent="0.25">
      <c r="A22" s="61" t="s">
        <v>97</v>
      </c>
      <c r="B22" s="62">
        <v>5139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N22" t="s">
        <v>514</v>
      </c>
      <c r="P22" s="50">
        <v>211700.58</v>
      </c>
      <c r="Q22" s="50"/>
      <c r="R22" s="50"/>
      <c r="T22" t="s">
        <v>779</v>
      </c>
      <c r="V22" s="50">
        <v>147170.51999999999</v>
      </c>
      <c r="W22" s="50"/>
      <c r="X22" s="50"/>
    </row>
    <row r="23" spans="1:24" ht="15.75" x14ac:dyDescent="0.25">
      <c r="A23" s="61" t="s">
        <v>98</v>
      </c>
      <c r="B23" s="62">
        <v>1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N23" t="s">
        <v>780</v>
      </c>
      <c r="P23" s="50">
        <v>10580.66</v>
      </c>
      <c r="Q23" s="50"/>
      <c r="R23" s="50"/>
      <c r="T23" t="s">
        <v>501</v>
      </c>
      <c r="V23" s="50">
        <v>1806039.66</v>
      </c>
      <c r="W23" s="50"/>
      <c r="X23" s="50"/>
    </row>
    <row r="24" spans="1:24" ht="15.75" x14ac:dyDescent="0.25">
      <c r="A24" s="4" t="s">
        <v>99</v>
      </c>
      <c r="B24" s="4" t="s">
        <v>102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N24" t="s">
        <v>781</v>
      </c>
      <c r="P24" s="50">
        <v>2519412.29</v>
      </c>
      <c r="Q24" s="50"/>
      <c r="R24" s="50"/>
      <c r="T24" t="s">
        <v>502</v>
      </c>
      <c r="V24" s="50">
        <v>6249591.8700000001</v>
      </c>
      <c r="W24" s="50"/>
      <c r="X24" s="50"/>
    </row>
    <row r="25" spans="1:24" ht="15.75" x14ac:dyDescent="0.25">
      <c r="A25" s="4" t="s">
        <v>482</v>
      </c>
      <c r="B25" s="4">
        <v>102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N25" t="s">
        <v>782</v>
      </c>
      <c r="P25" s="50">
        <v>58612.86</v>
      </c>
      <c r="Q25" s="50"/>
      <c r="R25" s="50"/>
      <c r="T25" t="s">
        <v>503</v>
      </c>
      <c r="V25" s="50">
        <v>9443826.9600000009</v>
      </c>
      <c r="W25" s="50"/>
      <c r="X25" s="50"/>
    </row>
    <row r="26" spans="1:24" ht="15.75" x14ac:dyDescent="0.25">
      <c r="A26" s="4" t="s">
        <v>483</v>
      </c>
      <c r="B26" s="4">
        <v>102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N26" t="s">
        <v>783</v>
      </c>
      <c r="P26" s="50">
        <v>412087.47</v>
      </c>
      <c r="Q26" s="50"/>
      <c r="R26" s="50"/>
      <c r="T26" t="s">
        <v>505</v>
      </c>
      <c r="V26" s="50">
        <v>155183.95000000001</v>
      </c>
      <c r="W26" s="50"/>
      <c r="X26" s="50"/>
    </row>
    <row r="27" spans="1:24" ht="15.75" x14ac:dyDescent="0.25">
      <c r="A27" s="64" t="s">
        <v>100</v>
      </c>
      <c r="B27" s="4">
        <v>102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N27" t="s">
        <v>516</v>
      </c>
      <c r="P27" s="50">
        <v>68052.5</v>
      </c>
      <c r="Q27" s="50"/>
      <c r="R27" s="50"/>
      <c r="T27" t="s">
        <v>515</v>
      </c>
      <c r="V27" s="50">
        <v>219840.65</v>
      </c>
      <c r="W27" s="50"/>
      <c r="X27" s="50"/>
    </row>
    <row r="28" spans="1:24" ht="15.75" x14ac:dyDescent="0.25">
      <c r="A28" s="66">
        <v>5139</v>
      </c>
      <c r="B28" s="67" t="s">
        <v>101</v>
      </c>
      <c r="C28" s="67" t="s">
        <v>102</v>
      </c>
      <c r="D28" s="63">
        <v>30</v>
      </c>
      <c r="E28" s="67" t="s">
        <v>106</v>
      </c>
      <c r="F28" s="63">
        <v>102</v>
      </c>
      <c r="G28" s="63">
        <v>5139</v>
      </c>
      <c r="H28" s="98" t="s">
        <v>101</v>
      </c>
      <c r="I28" s="63"/>
      <c r="J28" s="63">
        <v>30</v>
      </c>
      <c r="K28" s="67" t="s">
        <v>106</v>
      </c>
      <c r="L28" s="63">
        <v>102</v>
      </c>
      <c r="N28" t="s">
        <v>784</v>
      </c>
      <c r="P28" s="50">
        <v>697979.65</v>
      </c>
      <c r="Q28" s="50"/>
      <c r="R28" s="50"/>
      <c r="T28" t="s">
        <v>773</v>
      </c>
      <c r="V28" s="50">
        <v>62310.36</v>
      </c>
      <c r="W28" s="50"/>
      <c r="X28" s="50"/>
    </row>
    <row r="29" spans="1:24" x14ac:dyDescent="0.25">
      <c r="A29" s="68"/>
      <c r="H29" s="50"/>
      <c r="N29" t="s">
        <v>509</v>
      </c>
      <c r="P29" s="50">
        <v>10315759.1</v>
      </c>
      <c r="Q29" s="50"/>
      <c r="R29" s="50"/>
      <c r="T29" t="s">
        <v>517</v>
      </c>
      <c r="V29" s="50">
        <v>104122.59</v>
      </c>
      <c r="W29" s="50"/>
      <c r="X29" s="50"/>
    </row>
    <row r="30" spans="1:24" ht="15.75" x14ac:dyDescent="0.25">
      <c r="A30" s="99" t="s">
        <v>484</v>
      </c>
      <c r="B30" s="99" t="s">
        <v>776</v>
      </c>
      <c r="C30" s="99" t="s">
        <v>485</v>
      </c>
      <c r="D30" s="99" t="s">
        <v>486</v>
      </c>
      <c r="E30" s="99" t="s">
        <v>487</v>
      </c>
      <c r="F30" s="99" t="s">
        <v>488</v>
      </c>
      <c r="G30" s="99" t="s">
        <v>489</v>
      </c>
      <c r="H30" s="96" t="s">
        <v>490</v>
      </c>
      <c r="I30" s="65" t="s">
        <v>491</v>
      </c>
      <c r="J30" s="65" t="s">
        <v>492</v>
      </c>
      <c r="K30" s="65" t="s">
        <v>493</v>
      </c>
      <c r="L30" s="65" t="s">
        <v>494</v>
      </c>
      <c r="N30" t="s">
        <v>508</v>
      </c>
      <c r="P30" s="50">
        <v>1006908.82</v>
      </c>
      <c r="Q30" s="50"/>
      <c r="R30" s="50"/>
      <c r="T30" t="s">
        <v>508</v>
      </c>
      <c r="V30" s="50">
        <v>985452.78</v>
      </c>
      <c r="W30" s="50"/>
      <c r="X30" s="50"/>
    </row>
    <row r="31" spans="1:24" x14ac:dyDescent="0.25">
      <c r="A31" s="97">
        <v>90439015</v>
      </c>
      <c r="B31" s="97">
        <f>+X48</f>
        <v>142908377.47999999</v>
      </c>
      <c r="C31" s="97"/>
      <c r="D31" s="97"/>
      <c r="E31" s="97"/>
      <c r="F31" s="97"/>
      <c r="G31" s="97"/>
      <c r="H31" s="52"/>
      <c r="I31" s="100"/>
      <c r="J31" s="50"/>
      <c r="K31" s="50"/>
      <c r="L31" s="69"/>
      <c r="N31" t="s">
        <v>785</v>
      </c>
      <c r="P31" s="50">
        <v>11995251.93</v>
      </c>
      <c r="Q31" s="50"/>
      <c r="R31" s="50"/>
      <c r="T31" t="s">
        <v>509</v>
      </c>
      <c r="V31" s="50">
        <v>10199298.59</v>
      </c>
      <c r="W31" s="50"/>
      <c r="X31" s="50"/>
    </row>
    <row r="32" spans="1:24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N32" t="s">
        <v>519</v>
      </c>
      <c r="P32" s="50">
        <v>8378</v>
      </c>
      <c r="Q32" s="50"/>
      <c r="R32" s="50"/>
      <c r="T32" t="s">
        <v>784</v>
      </c>
      <c r="V32" s="50">
        <v>698600.42</v>
      </c>
      <c r="W32" s="50"/>
      <c r="X32" s="50"/>
    </row>
    <row r="33" spans="1:24" x14ac:dyDescent="0.25">
      <c r="D33" s="50"/>
      <c r="E33" s="50"/>
      <c r="F33" s="50"/>
      <c r="G33" s="50"/>
      <c r="H33" s="50"/>
      <c r="I33" s="50"/>
      <c r="J33" s="50"/>
      <c r="K33" s="50"/>
      <c r="N33" t="s">
        <v>786</v>
      </c>
      <c r="P33" s="50">
        <v>2209856.86</v>
      </c>
      <c r="Q33" s="50"/>
      <c r="R33" s="50"/>
      <c r="T33" t="s">
        <v>769</v>
      </c>
      <c r="V33" s="50">
        <v>53946.16</v>
      </c>
      <c r="W33" s="50"/>
      <c r="X33" s="50"/>
    </row>
    <row r="34" spans="1:24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N34" t="s">
        <v>517</v>
      </c>
      <c r="P34" s="50">
        <v>113721.41</v>
      </c>
      <c r="Q34" s="50"/>
      <c r="R34" s="50"/>
      <c r="T34" t="s">
        <v>787</v>
      </c>
      <c r="V34" s="50">
        <v>369725.4</v>
      </c>
      <c r="W34" s="50"/>
      <c r="X34" s="50"/>
    </row>
    <row r="35" spans="1:24" x14ac:dyDescent="0.25">
      <c r="A35" s="101" t="s">
        <v>96</v>
      </c>
      <c r="B35" s="101">
        <f>+B19+C19+D19+E19+F19+G19</f>
        <v>0</v>
      </c>
      <c r="C35" s="102"/>
      <c r="D35" s="103"/>
      <c r="E35" s="104"/>
      <c r="F35" s="105"/>
      <c r="N35" t="s">
        <v>788</v>
      </c>
      <c r="P35" s="50">
        <v>1327827.26</v>
      </c>
      <c r="Q35" s="50"/>
      <c r="R35" s="50"/>
      <c r="T35" t="s">
        <v>789</v>
      </c>
      <c r="V35" s="50">
        <v>490177.8</v>
      </c>
      <c r="W35" s="50"/>
      <c r="X35" s="50"/>
    </row>
    <row r="36" spans="1:24" x14ac:dyDescent="0.25">
      <c r="A36" s="101" t="s">
        <v>790</v>
      </c>
      <c r="B36" s="101">
        <f>+A31+B31+C31+D31+E31+F31+G31+H31+I31+J31+K31</f>
        <v>233347392.47999999</v>
      </c>
      <c r="C36" s="104"/>
      <c r="D36" s="50"/>
      <c r="E36" s="104"/>
      <c r="F36" s="105"/>
      <c r="N36" t="s">
        <v>791</v>
      </c>
      <c r="P36" s="50">
        <v>103354.18</v>
      </c>
      <c r="Q36" s="50"/>
      <c r="R36" s="50"/>
      <c r="T36" t="s">
        <v>782</v>
      </c>
      <c r="V36" s="50">
        <v>40186.339999999997</v>
      </c>
      <c r="W36" s="50"/>
      <c r="X36" s="50"/>
    </row>
    <row r="37" spans="1:24" x14ac:dyDescent="0.25">
      <c r="A37" s="52" t="s">
        <v>495</v>
      </c>
      <c r="B37" s="70">
        <f>+B35+B36</f>
        <v>233347392.47999999</v>
      </c>
      <c r="C37" s="104"/>
      <c r="D37" s="104"/>
      <c r="E37" s="104"/>
      <c r="F37" s="105"/>
      <c r="N37" t="s">
        <v>792</v>
      </c>
      <c r="P37" s="50">
        <v>1577019.4</v>
      </c>
      <c r="Q37" s="50"/>
      <c r="R37" s="50"/>
      <c r="T37" t="s">
        <v>793</v>
      </c>
      <c r="V37" s="50">
        <v>21950.09</v>
      </c>
      <c r="W37" s="50"/>
      <c r="X37" s="50"/>
    </row>
    <row r="38" spans="1:24" x14ac:dyDescent="0.25">
      <c r="C38" s="106"/>
      <c r="D38" s="107"/>
      <c r="E38" s="105">
        <f>+E36-E37</f>
        <v>0</v>
      </c>
      <c r="F38" s="105"/>
      <c r="N38" t="s">
        <v>794</v>
      </c>
      <c r="P38" s="50">
        <v>190653.47</v>
      </c>
      <c r="Q38" s="50"/>
      <c r="R38" s="50"/>
      <c r="T38" t="s">
        <v>795</v>
      </c>
      <c r="V38" s="50">
        <v>675137.73</v>
      </c>
      <c r="W38" s="50"/>
      <c r="X38" s="50"/>
    </row>
    <row r="39" spans="1:24" x14ac:dyDescent="0.25">
      <c r="C39" s="107"/>
      <c r="D39" s="107"/>
      <c r="E39" s="105"/>
      <c r="F39" s="105"/>
      <c r="N39" t="s">
        <v>796</v>
      </c>
      <c r="P39" s="50">
        <v>499590.2</v>
      </c>
      <c r="Q39" s="50"/>
      <c r="R39" s="50"/>
      <c r="T39" t="s">
        <v>797</v>
      </c>
      <c r="V39" s="50">
        <v>1158842.02</v>
      </c>
      <c r="W39" s="50"/>
      <c r="X39" s="50"/>
    </row>
    <row r="40" spans="1:24" x14ac:dyDescent="0.25">
      <c r="A40" s="50"/>
      <c r="N40" t="s">
        <v>518</v>
      </c>
      <c r="P40" s="50">
        <v>2718244.94</v>
      </c>
      <c r="Q40" s="50"/>
      <c r="R40" s="50"/>
      <c r="T40" t="s">
        <v>518</v>
      </c>
      <c r="V40" s="50">
        <v>3443893.3</v>
      </c>
      <c r="W40" s="50"/>
      <c r="X40" s="50"/>
    </row>
    <row r="41" spans="1:24" x14ac:dyDescent="0.25">
      <c r="A41" s="50"/>
      <c r="D41" s="10">
        <f>+C41-B44</f>
        <v>0</v>
      </c>
      <c r="N41" s="108" t="s">
        <v>798</v>
      </c>
      <c r="P41" s="50"/>
      <c r="Q41" s="52">
        <f>527000+7000+7000+7000+7000+7000+15600+15600+15600+15600+545000+7000+545000+157000+7000+545000+4100+7000+545000+157000</f>
        <v>3143500</v>
      </c>
      <c r="R41" s="50"/>
      <c r="T41" t="s">
        <v>513</v>
      </c>
      <c r="V41" s="50">
        <v>102875.35</v>
      </c>
      <c r="W41" s="50"/>
      <c r="X41" s="50"/>
    </row>
    <row r="42" spans="1:24" x14ac:dyDescent="0.25">
      <c r="A42" s="109" t="s">
        <v>799</v>
      </c>
      <c r="B42" s="110" t="s">
        <v>800</v>
      </c>
      <c r="C42" s="110" t="s">
        <v>801</v>
      </c>
      <c r="N42" s="71" t="s">
        <v>104</v>
      </c>
      <c r="O42" s="71"/>
      <c r="P42" s="72">
        <f>SUM(P5:P41)</f>
        <v>87295515.579999998</v>
      </c>
      <c r="Q42" s="72">
        <f>+Q41</f>
        <v>3143500</v>
      </c>
      <c r="R42" s="72">
        <f>SUM(P42:Q42)</f>
        <v>90439015.579999998</v>
      </c>
      <c r="T42" t="s">
        <v>516</v>
      </c>
      <c r="V42" s="50">
        <v>55516.76</v>
      </c>
      <c r="W42" s="50"/>
      <c r="X42" s="50"/>
    </row>
    <row r="43" spans="1:24" x14ac:dyDescent="0.25">
      <c r="A43" s="111" t="s">
        <v>802</v>
      </c>
      <c r="B43" s="50">
        <v>90439015</v>
      </c>
      <c r="C43" s="10">
        <f>+B43/B45*100</f>
        <v>100</v>
      </c>
      <c r="T43" t="s">
        <v>763</v>
      </c>
      <c r="V43" s="50">
        <f>4701309.3+4715866.29</f>
        <v>9417175.5899999999</v>
      </c>
      <c r="W43" s="50"/>
      <c r="X43" s="50"/>
    </row>
    <row r="44" spans="1:24" x14ac:dyDescent="0.25">
      <c r="A44" t="s">
        <v>803</v>
      </c>
      <c r="B44" s="50"/>
      <c r="C44" s="10">
        <f>+B44/B45*100</f>
        <v>0</v>
      </c>
      <c r="T44" t="s">
        <v>785</v>
      </c>
      <c r="V44" s="50">
        <v>11200963.609999999</v>
      </c>
      <c r="W44" s="50"/>
      <c r="X44" s="50"/>
    </row>
    <row r="45" spans="1:24" x14ac:dyDescent="0.25">
      <c r="A45" s="110" t="s">
        <v>804</v>
      </c>
      <c r="B45" s="112">
        <f>SUM(B43:B44)</f>
        <v>90439015</v>
      </c>
      <c r="C45" s="112">
        <f>SUM(C43:C44)</f>
        <v>100</v>
      </c>
      <c r="T45" t="s">
        <v>792</v>
      </c>
      <c r="V45" s="50">
        <v>1428622.14</v>
      </c>
      <c r="W45" s="50"/>
      <c r="X45" s="50"/>
    </row>
    <row r="46" spans="1:24" x14ac:dyDescent="0.25">
      <c r="T46" t="s">
        <v>797</v>
      </c>
      <c r="V46" s="50">
        <v>1202736.42</v>
      </c>
      <c r="W46" s="50"/>
      <c r="X46" s="50"/>
    </row>
    <row r="47" spans="1:24" x14ac:dyDescent="0.25">
      <c r="T47" s="108" t="s">
        <v>798</v>
      </c>
      <c r="V47" s="50"/>
      <c r="W47" s="70">
        <f>15600+7000+7000+327000+545000+4100+7000+3000+3000+527000+7000+579000+7000+7000+4100</f>
        <v>2049800</v>
      </c>
      <c r="X47" s="50"/>
    </row>
    <row r="48" spans="1:24" x14ac:dyDescent="0.25">
      <c r="T48" s="71" t="s">
        <v>104</v>
      </c>
      <c r="U48" s="71"/>
      <c r="V48" s="72">
        <f>SUM(V5:V47)</f>
        <v>140858577.47999999</v>
      </c>
      <c r="W48" s="72">
        <f>+W47</f>
        <v>2049800</v>
      </c>
      <c r="X48" s="72">
        <f>SUM(V48:W48)</f>
        <v>142908377.47999999</v>
      </c>
    </row>
  </sheetData>
  <mergeCells count="9">
    <mergeCell ref="A21:B21"/>
    <mergeCell ref="G21:I21"/>
    <mergeCell ref="N2:R2"/>
    <mergeCell ref="T2:X2"/>
    <mergeCell ref="N3:R3"/>
    <mergeCell ref="T3:X3"/>
    <mergeCell ref="G14:I14"/>
    <mergeCell ref="A8:L8"/>
    <mergeCell ref="A11:B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Gastos</vt:lpstr>
      <vt:lpstr>Activos</vt:lpstr>
      <vt:lpstr>Evidencias a marzo</vt:lpstr>
      <vt:lpstr>Ingresos febrero</vt:lpstr>
      <vt:lpstr>Gastos!Área_de_impresión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Abreu Marte</dc:creator>
  <cp:lastModifiedBy>Amarilis  Abreu Marte</cp:lastModifiedBy>
  <cp:lastPrinted>2024-04-17T19:29:30Z</cp:lastPrinted>
  <dcterms:created xsi:type="dcterms:W3CDTF">2021-10-28T19:47:46Z</dcterms:created>
  <dcterms:modified xsi:type="dcterms:W3CDTF">2024-04-17T20:00:09Z</dcterms:modified>
</cp:coreProperties>
</file>