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abreu_sie_gov_do/Documents/Escritorio/Informe Ejecución Presupuesto/Carpeta/PORTAL/2023/7. Julio/"/>
    </mc:Choice>
  </mc:AlternateContent>
  <xr:revisionPtr revIDLastSave="375" documentId="8_{9819CD01-2546-4682-9DD7-F35ED4FCFDD2}" xr6:coauthVersionLast="47" xr6:coauthVersionMax="47" xr10:uidLastSave="{C5326BC4-EFA3-4DE9-9AE6-AF7ECE251A36}"/>
  <bookViews>
    <workbookView xWindow="-120" yWindow="-120" windowWidth="20730" windowHeight="11160" firstSheet="1" activeTab="5" xr2:uid="{4A2F460E-624A-4C9F-84CF-636DA257DA57}"/>
  </bookViews>
  <sheets>
    <sheet name="Resumen" sheetId="8" r:id="rId1"/>
    <sheet name="Informe de gastos" sheetId="1" r:id="rId2"/>
    <sheet name="Evidencias julio" sheetId="9" r:id="rId3"/>
    <sheet name="Activos julio" sheetId="6" r:id="rId4"/>
    <sheet name="Ingresos a julio" sheetId="4" r:id="rId5"/>
    <sheet name="Ingresos Tesorería" sheetId="5" r:id="rId6"/>
  </sheets>
  <definedNames>
    <definedName name="_xlnm._FilterDatabase" localSheetId="3" hidden="1">'Activos julio'!$A$3:$M$141</definedName>
    <definedName name="_xlnm.Print_Area" localSheetId="1">'Informe de gastos'!$A$1:$R$104</definedName>
    <definedName name="_xlnm.Print_Area" localSheetId="0">Resumen!$A$1:$H$13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4" i="5" l="1"/>
  <c r="B184" i="5"/>
  <c r="D184" i="5" s="1"/>
  <c r="C183" i="5"/>
  <c r="D16" i="1"/>
  <c r="D15" i="1"/>
  <c r="R91" i="1"/>
  <c r="I54" i="9"/>
  <c r="I191" i="9"/>
  <c r="I192" i="9" s="1"/>
  <c r="H191" i="9"/>
  <c r="I182" i="9"/>
  <c r="I166" i="9"/>
  <c r="I151" i="9"/>
  <c r="I137" i="9"/>
  <c r="I132" i="9"/>
  <c r="I130" i="9"/>
  <c r="I124" i="9"/>
  <c r="I117" i="9"/>
  <c r="I111" i="9"/>
  <c r="I108" i="9"/>
  <c r="I84" i="9"/>
  <c r="I67" i="9"/>
  <c r="I63" i="9"/>
  <c r="I49" i="9"/>
  <c r="I48" i="9"/>
  <c r="I46" i="9"/>
  <c r="I37" i="9"/>
  <c r="I34" i="9"/>
  <c r="I25" i="9"/>
  <c r="I17" i="9"/>
  <c r="B37" i="4"/>
  <c r="B36" i="4"/>
  <c r="G33" i="4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2" i="9"/>
  <c r="F33" i="4"/>
  <c r="E137" i="5"/>
  <c r="D137" i="5"/>
  <c r="C137" i="5"/>
  <c r="D136" i="5"/>
  <c r="B38" i="4" l="1"/>
  <c r="F19" i="4"/>
  <c r="B35" i="4" s="1"/>
  <c r="A33" i="4"/>
  <c r="E33" i="4"/>
  <c r="D33" i="4"/>
  <c r="C33" i="4"/>
  <c r="B33" i="4"/>
  <c r="D78" i="1" l="1"/>
  <c r="K56" i="1" l="1"/>
  <c r="L139" i="6"/>
  <c r="L141" i="6" s="1"/>
  <c r="K139" i="6"/>
  <c r="F138" i="6"/>
  <c r="F139" i="6" s="1"/>
  <c r="R15" i="1"/>
  <c r="C92" i="5" l="1"/>
  <c r="D91" i="5"/>
  <c r="D92" i="5" s="1"/>
  <c r="J91" i="1"/>
  <c r="R57" i="1"/>
  <c r="E92" i="5" l="1"/>
  <c r="J20" i="1" l="1"/>
  <c r="L13" i="5" l="1"/>
  <c r="L10" i="5"/>
  <c r="L18" i="5" s="1"/>
  <c r="L11" i="5"/>
  <c r="I20" i="1" l="1"/>
  <c r="D33" i="5"/>
  <c r="D34" i="5" s="1"/>
  <c r="C24" i="5"/>
  <c r="C34" i="5" s="1"/>
  <c r="E34" i="5" l="1"/>
  <c r="D76" i="1" l="1"/>
  <c r="D77" i="1"/>
  <c r="D75" i="1"/>
  <c r="C74" i="1"/>
  <c r="D73" i="1"/>
  <c r="D72" i="1"/>
  <c r="C71" i="1"/>
  <c r="D68" i="1"/>
  <c r="D69" i="1"/>
  <c r="D70" i="1"/>
  <c r="D67" i="1"/>
  <c r="C66" i="1"/>
  <c r="D50" i="1"/>
  <c r="D51" i="1"/>
  <c r="D52" i="1"/>
  <c r="D53" i="1"/>
  <c r="D54" i="1"/>
  <c r="D55" i="1"/>
  <c r="D49" i="1"/>
  <c r="C48" i="1"/>
  <c r="D17" i="1"/>
  <c r="D18" i="1"/>
  <c r="D19" i="1"/>
  <c r="D20" i="1" l="1"/>
  <c r="D30" i="1"/>
  <c r="D10" i="8" s="1"/>
  <c r="D74" i="1"/>
  <c r="D71" i="1"/>
  <c r="D66" i="1"/>
  <c r="D56" i="1"/>
  <c r="D48" i="1"/>
  <c r="D40" i="1"/>
  <c r="D14" i="1"/>
  <c r="D91" i="1" l="1"/>
  <c r="C13" i="8" l="1"/>
  <c r="B56" i="1" l="1"/>
  <c r="D12" i="8" s="1"/>
  <c r="B30" i="1"/>
  <c r="B20" i="1" l="1"/>
  <c r="D9" i="8" s="1"/>
  <c r="R90" i="1"/>
  <c r="R88" i="1"/>
  <c r="R87" i="1"/>
  <c r="R86" i="1"/>
  <c r="R85" i="1"/>
  <c r="R84" i="1"/>
  <c r="R83" i="1"/>
  <c r="R82" i="1"/>
  <c r="R81" i="1"/>
  <c r="R80" i="1"/>
  <c r="R79" i="1"/>
  <c r="R77" i="1"/>
  <c r="R76" i="1"/>
  <c r="R75" i="1"/>
  <c r="R74" i="1"/>
  <c r="R73" i="1"/>
  <c r="R72" i="1"/>
  <c r="R71" i="1"/>
  <c r="R70" i="1"/>
  <c r="R69" i="1"/>
  <c r="R68" i="1"/>
  <c r="R67" i="1"/>
  <c r="R64" i="1"/>
  <c r="R63" i="1"/>
  <c r="R62" i="1"/>
  <c r="R61" i="1"/>
  <c r="R60" i="1"/>
  <c r="R59" i="1"/>
  <c r="R58" i="1"/>
  <c r="R55" i="1"/>
  <c r="R54" i="1"/>
  <c r="R53" i="1"/>
  <c r="R52" i="1"/>
  <c r="R51" i="1"/>
  <c r="R50" i="1"/>
  <c r="R49" i="1"/>
  <c r="R47" i="1"/>
  <c r="R46" i="1"/>
  <c r="R45" i="1"/>
  <c r="R44" i="1"/>
  <c r="R43" i="1"/>
  <c r="R42" i="1"/>
  <c r="R41" i="1"/>
  <c r="R39" i="1"/>
  <c r="R38" i="1"/>
  <c r="R37" i="1"/>
  <c r="R36" i="1"/>
  <c r="R35" i="1"/>
  <c r="R34" i="1"/>
  <c r="R33" i="1"/>
  <c r="R32" i="1"/>
  <c r="R31" i="1"/>
  <c r="R29" i="1"/>
  <c r="R28" i="1"/>
  <c r="R26" i="1"/>
  <c r="R25" i="1"/>
  <c r="R24" i="1"/>
  <c r="R23" i="1"/>
  <c r="R22" i="1"/>
  <c r="R21" i="1"/>
  <c r="R19" i="1"/>
  <c r="R18" i="1"/>
  <c r="R16" i="1"/>
  <c r="Q56" i="1" l="1"/>
  <c r="Q40" i="1"/>
  <c r="Q30" i="1"/>
  <c r="Q20" i="1"/>
  <c r="Q14" i="1"/>
  <c r="P56" i="1"/>
  <c r="P40" i="1"/>
  <c r="P30" i="1"/>
  <c r="P20" i="1"/>
  <c r="P14" i="1"/>
  <c r="Q78" i="1" l="1"/>
  <c r="Q91" i="1" s="1"/>
  <c r="O56" i="1" l="1"/>
  <c r="O40" i="1"/>
  <c r="O30" i="1"/>
  <c r="O20" i="1"/>
  <c r="O14" i="1"/>
  <c r="C56" i="1"/>
  <c r="C40" i="1"/>
  <c r="C30" i="1"/>
  <c r="C20" i="1"/>
  <c r="C14" i="1"/>
  <c r="B14" i="1"/>
  <c r="D8" i="8" s="1"/>
  <c r="P89" i="1"/>
  <c r="O89" i="1"/>
  <c r="N89" i="1"/>
  <c r="M89" i="1"/>
  <c r="L89" i="1"/>
  <c r="K89" i="1"/>
  <c r="J89" i="1"/>
  <c r="I89" i="1"/>
  <c r="H89" i="1"/>
  <c r="G89" i="1"/>
  <c r="F89" i="1"/>
  <c r="B74" i="1"/>
  <c r="B71" i="1"/>
  <c r="P66" i="1"/>
  <c r="P78" i="1" s="1"/>
  <c r="O66" i="1"/>
  <c r="N66" i="1"/>
  <c r="M66" i="1"/>
  <c r="L66" i="1"/>
  <c r="K66" i="1"/>
  <c r="J66" i="1"/>
  <c r="I66" i="1"/>
  <c r="H66" i="1"/>
  <c r="G66" i="1"/>
  <c r="F66" i="1"/>
  <c r="B66" i="1"/>
  <c r="N56" i="1"/>
  <c r="M56" i="1"/>
  <c r="L56" i="1"/>
  <c r="J56" i="1"/>
  <c r="I56" i="1"/>
  <c r="H56" i="1"/>
  <c r="G56" i="1"/>
  <c r="P48" i="1"/>
  <c r="O48" i="1"/>
  <c r="N48" i="1"/>
  <c r="L48" i="1"/>
  <c r="K48" i="1"/>
  <c r="J48" i="1"/>
  <c r="I48" i="1"/>
  <c r="H48" i="1"/>
  <c r="G48" i="1"/>
  <c r="F48" i="1"/>
  <c r="B48" i="1"/>
  <c r="N40" i="1"/>
  <c r="M40" i="1"/>
  <c r="L40" i="1"/>
  <c r="K40" i="1"/>
  <c r="J40" i="1"/>
  <c r="I40" i="1"/>
  <c r="H40" i="1"/>
  <c r="G40" i="1"/>
  <c r="F40" i="1"/>
  <c r="B40" i="1"/>
  <c r="D11" i="8" s="1"/>
  <c r="N30" i="1"/>
  <c r="M30" i="1"/>
  <c r="L30" i="1"/>
  <c r="K30" i="1"/>
  <c r="J30" i="1"/>
  <c r="I30" i="1"/>
  <c r="H30" i="1"/>
  <c r="G30" i="1"/>
  <c r="F30" i="1"/>
  <c r="R27" i="1"/>
  <c r="N20" i="1"/>
  <c r="L20" i="1"/>
  <c r="K20" i="1"/>
  <c r="H20" i="1"/>
  <c r="G20" i="1"/>
  <c r="F20" i="1"/>
  <c r="H14" i="1"/>
  <c r="N14" i="1"/>
  <c r="M14" i="1"/>
  <c r="L14" i="1"/>
  <c r="K14" i="1"/>
  <c r="J14" i="1"/>
  <c r="I14" i="1"/>
  <c r="F14" i="1"/>
  <c r="R14" i="1" l="1"/>
  <c r="E8" i="8" s="1"/>
  <c r="D13" i="8"/>
  <c r="B78" i="1"/>
  <c r="P91" i="1"/>
  <c r="R48" i="1"/>
  <c r="R30" i="1"/>
  <c r="E10" i="8" s="1"/>
  <c r="G10" i="8" s="1"/>
  <c r="F65" i="1"/>
  <c r="R66" i="1"/>
  <c r="R89" i="1"/>
  <c r="R40" i="1"/>
  <c r="E11" i="8" s="1"/>
  <c r="R17" i="1"/>
  <c r="O78" i="1"/>
  <c r="O91" i="1" s="1"/>
  <c r="M20" i="1"/>
  <c r="R20" i="1" s="1"/>
  <c r="E9" i="8" s="1"/>
  <c r="G9" i="8" s="1"/>
  <c r="I78" i="1"/>
  <c r="C78" i="1"/>
  <c r="J78" i="1"/>
  <c r="N78" i="1"/>
  <c r="K78" i="1"/>
  <c r="K91" i="1" s="1"/>
  <c r="L78" i="1"/>
  <c r="L91" i="1" s="1"/>
  <c r="H78" i="1"/>
  <c r="H91" i="1" s="1"/>
  <c r="G14" i="1"/>
  <c r="B91" i="1" l="1"/>
  <c r="H11" i="8"/>
  <c r="G11" i="8"/>
  <c r="F8" i="8"/>
  <c r="I91" i="1"/>
  <c r="H10" i="8"/>
  <c r="F10" i="8"/>
  <c r="F11" i="8"/>
  <c r="H9" i="8"/>
  <c r="F9" i="8"/>
  <c r="M78" i="1"/>
  <c r="M91" i="1" s="1"/>
  <c r="F56" i="1"/>
  <c r="R65" i="1"/>
  <c r="G78" i="1"/>
  <c r="G91" i="1" s="1"/>
  <c r="N91" i="1"/>
  <c r="C91" i="1"/>
  <c r="H8" i="8" l="1"/>
  <c r="G8" i="8"/>
  <c r="R56" i="1"/>
  <c r="E12" i="8" s="1"/>
  <c r="G12" i="8" s="1"/>
  <c r="F78" i="1"/>
  <c r="R78" i="1" s="1"/>
  <c r="F91" i="1"/>
  <c r="H12" i="8" l="1"/>
  <c r="F12" i="8"/>
  <c r="F13" i="8" s="1"/>
  <c r="E13" i="8"/>
  <c r="G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tc={8A63FFE9-5433-4DF7-A118-32D6115B3555}</author>
  </authors>
  <commentList>
    <comment ref="F32" authorId="0" shapeId="0" xr:uid="{8A63FFE9-5433-4DF7-A118-32D6115B355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Don camilo hizo unas correcciones</t>
      </text>
    </comment>
  </commentList>
</comments>
</file>

<file path=xl/sharedStrings.xml><?xml version="1.0" encoding="utf-8"?>
<sst xmlns="http://schemas.openxmlformats.org/spreadsheetml/2006/main" count="860" uniqueCount="674">
  <si>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</si>
  <si>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</si>
  <si>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</si>
  <si>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</si>
  <si>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</si>
  <si>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</si>
  <si>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</si>
  <si>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</si>
  <si>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</si>
  <si>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</si>
  <si>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</si>
  <si>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</si>
  <si>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</si>
  <si>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</si>
  <si>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</si>
  <si>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</si>
  <si>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</si>
  <si>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</si>
  <si>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</si>
  <si>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</si>
  <si>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</si>
  <si>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</si>
  <si>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</si>
  <si>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</si>
  <si>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</si>
  <si>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</si>
  <si>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</si>
  <si>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</si>
  <si>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</si>
  <si>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</si>
  <si>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</si>
  <si>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</si>
  <si>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</si>
  <si>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</si>
  <si>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</si>
  <si>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</si>
  <si>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</si>
  <si>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</si>
  <si>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</si>
  <si>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</si>
  <si>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</si>
  <si>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</si>
  <si>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</si>
  <si>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</si>
  <si>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</si>
  <si>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</si>
  <si>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</si>
  <si>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</si>
  <si>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</si>
  <si>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</si>
  <si>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</si>
  <si>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</si>
  <si>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</si>
  <si>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</si>
  <si>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</si>
  <si>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</si>
  <si>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</si>
  <si>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</si>
  <si>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</si>
  <si>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</si>
  <si>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</si>
  <si>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</si>
  <si>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</si>
  <si>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</si>
  <si>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</si>
  <si>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</si>
  <si>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</si>
  <si>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</si>
  <si>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</si>
  <si>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</si>
  <si>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</si>
  <si>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</si>
  <si>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</si>
  <si>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</si>
  <si>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</si>
  <si>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</si>
  <si>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</si>
  <si>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</si>
  <si>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</si>
  <si>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</si>
  <si>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</si>
  <si>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</si>
  <si>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</si>
  <si>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</si>
  <si>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</si>
  <si>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</si>
  <si>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</si>
  <si>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</si>
  <si>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</si>
  <si>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</si>
  <si>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</si>
  <si>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</si>
  <si>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</si>
  <si>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</si>
  <si>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</si>
  <si>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Partida Fondo General</t>
  </si>
  <si>
    <t xml:space="preserve">Capitulo </t>
  </si>
  <si>
    <t>Subcapitulo</t>
  </si>
  <si>
    <t>UE</t>
  </si>
  <si>
    <t>Org. Financiador</t>
  </si>
  <si>
    <t>0001</t>
  </si>
  <si>
    <t>0100</t>
  </si>
  <si>
    <t>TOTAL</t>
  </si>
  <si>
    <t>Partida Fondos Propios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</si>
  <si>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</si>
  <si>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</si>
  <si>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</si>
  <si>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</si>
  <si>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</si>
  <si>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</si>
  <si>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</si>
  <si>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</si>
  <si>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Crédito</t>
  </si>
  <si>
    <t>Saldo de cierre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</si>
  <si>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</si>
  <si>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</si>
  <si>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</si>
  <si>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</si>
  <si>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</si>
  <si>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</si>
  <si>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211101</t>
  </si>
  <si>
    <t>Sueldos Empleados Fijos</t>
  </si>
  <si>
    <t>211201</t>
  </si>
  <si>
    <t>Personal Igualado</t>
  </si>
  <si>
    <t>211202</t>
  </si>
  <si>
    <t>Sueldos Personal Nominal</t>
  </si>
  <si>
    <t>211203</t>
  </si>
  <si>
    <t>Suplencias</t>
  </si>
  <si>
    <t>211204</t>
  </si>
  <si>
    <t>Personal de Servicios especiales</t>
  </si>
  <si>
    <t>211208</t>
  </si>
  <si>
    <t>Empleados temporales</t>
  </si>
  <si>
    <t>211401</t>
  </si>
  <si>
    <t>Sueldo anual no. 13</t>
  </si>
  <si>
    <t>211501</t>
  </si>
  <si>
    <t>Prestaciones económicas</t>
  </si>
  <si>
    <t>211503</t>
  </si>
  <si>
    <t>Prestación laboral por desvinculación</t>
  </si>
  <si>
    <t>211504</t>
  </si>
  <si>
    <t>Proporción de vacaciones no disfrutadas</t>
  </si>
  <si>
    <t>211601</t>
  </si>
  <si>
    <t>Vacaciones</t>
  </si>
  <si>
    <t>2122</t>
  </si>
  <si>
    <t>Compensación</t>
  </si>
  <si>
    <t>212201</t>
  </si>
  <si>
    <t>Compensacion por Gasto de Alimenticion</t>
  </si>
  <si>
    <t>212202</t>
  </si>
  <si>
    <t>Compensacion por hora extraordinarias</t>
  </si>
  <si>
    <t>212205</t>
  </si>
  <si>
    <t>Compensación servicios de seguridad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</si>
  <si>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</si>
  <si>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</si>
  <si>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</si>
  <si>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</si>
  <si>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</si>
  <si>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</si>
  <si>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</si>
  <si>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</si>
  <si>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</si>
  <si>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</si>
  <si>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</si>
  <si>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</si>
  <si>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</si>
  <si>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</si>
  <si>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</si>
  <si>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</si>
  <si>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</si>
  <si>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</si>
  <si>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</si>
  <si>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</si>
  <si>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</si>
  <si>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</si>
  <si>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</si>
  <si>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</si>
  <si>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</si>
  <si>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</si>
  <si>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</si>
  <si>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</si>
  <si>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</si>
  <si>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</si>
  <si>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</si>
  <si>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</si>
  <si>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</si>
  <si>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</si>
  <si>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</si>
  <si>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</si>
  <si>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</si>
  <si>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</si>
  <si>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</si>
  <si>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</si>
  <si>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</si>
  <si>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</si>
  <si>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</si>
  <si>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</si>
  <si>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</si>
  <si>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</si>
  <si>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</si>
  <si>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</si>
  <si>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</si>
  <si>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</si>
  <si>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</si>
  <si>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</si>
  <si>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</si>
  <si>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</si>
  <si>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</t>
  </si>
  <si>
    <t>TRANSPORTE Y ALMACENAJE</t>
  </si>
  <si>
    <t>224101</t>
  </si>
  <si>
    <t>Pasajes y gastos de transporte</t>
  </si>
  <si>
    <t>224201</t>
  </si>
  <si>
    <t>Fletes</t>
  </si>
  <si>
    <t>224401</t>
  </si>
  <si>
    <t>Peaje</t>
  </si>
  <si>
    <t>225101</t>
  </si>
  <si>
    <t>Alquileres y rentas de edificios y locales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</si>
  <si>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</si>
  <si>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</si>
  <si>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</si>
  <si>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</si>
  <si>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</si>
  <si>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</si>
  <si>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</si>
  <si>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</si>
  <si>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</si>
  <si>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</si>
  <si>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225401</t>
  </si>
  <si>
    <t>Alquileres Equipos de Transporte, Tracción y Elevación</t>
  </si>
  <si>
    <t>225801</t>
  </si>
  <si>
    <t>Otros Alquileres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</si>
  <si>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</si>
  <si>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</si>
  <si>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</si>
  <si>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</si>
  <si>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</si>
  <si>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</si>
  <si>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</si>
  <si>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</si>
  <si>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226901</t>
  </si>
  <si>
    <t>Otros seguros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</si>
  <si>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</si>
  <si>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</si>
  <si>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</si>
  <si>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</si>
  <si>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</si>
  <si>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</si>
  <si>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</si>
  <si>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</si>
  <si>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</si>
  <si>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</si>
  <si>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</si>
  <si>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</si>
  <si>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227199</t>
  </si>
  <si>
    <t>Otros mantenimientos, reparaciones y sus derivados, no ident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</si>
  <si>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</si>
  <si>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</si>
  <si>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</si>
  <si>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</si>
  <si>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</si>
  <si>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</si>
  <si>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</si>
  <si>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</si>
  <si>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</si>
  <si>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</si>
  <si>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</si>
  <si>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</si>
  <si>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227206</t>
  </si>
  <si>
    <t>Mantenimiento y reparación de equipos de transporte, tracció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</si>
  <si>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</si>
  <si>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</si>
  <si>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</si>
  <si>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</si>
  <si>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</si>
  <si>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</si>
  <si>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</si>
  <si>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</si>
  <si>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</si>
  <si>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</si>
  <si>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228201</t>
  </si>
  <si>
    <t>Comisiones y gastos bancarios</t>
  </si>
  <si>
    <t>228301</t>
  </si>
  <si>
    <t>Servicios Sanitarios Médicos y Veterinarios</t>
  </si>
  <si>
    <t>228401</t>
  </si>
  <si>
    <t>Servicios Funerarios y Conexos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</si>
  <si>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</si>
  <si>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</si>
  <si>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</si>
  <si>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</si>
  <si>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</si>
  <si>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</si>
  <si>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</si>
  <si>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</si>
  <si>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228601</t>
  </si>
  <si>
    <t>Eventos generales</t>
  </si>
  <si>
    <t>228602</t>
  </si>
  <si>
    <t>Festividades</t>
  </si>
  <si>
    <t>228603</t>
  </si>
  <si>
    <t>Actuaciones deportivas</t>
  </si>
  <si>
    <t>228604</t>
  </si>
  <si>
    <t>Actuaciones artísticas</t>
  </si>
  <si>
    <t>2287</t>
  </si>
  <si>
    <t>Servicios Técnicos y Profesionales</t>
  </si>
  <si>
    <t>228701</t>
  </si>
  <si>
    <t>Serv. de Ing. Arq. invest. y analisis de fact.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</si>
  <si>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</si>
  <si>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</si>
  <si>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</si>
  <si>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</si>
  <si>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</si>
  <si>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</si>
  <si>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</si>
  <si>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</si>
  <si>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</t>
  </si>
  <si>
    <t>Impuestos, Derechos y Tasas</t>
  </si>
  <si>
    <t>228801</t>
  </si>
  <si>
    <t>Impuestos</t>
  </si>
  <si>
    <t>228802</t>
  </si>
  <si>
    <t>Derechos</t>
  </si>
  <si>
    <t>228803</t>
  </si>
  <si>
    <t>Tasas</t>
  </si>
  <si>
    <t>229101</t>
  </si>
  <si>
    <t>Otras contrataciones de serevicios</t>
  </si>
  <si>
    <t>229201</t>
  </si>
  <si>
    <t>Servicios de Alimentacion</t>
  </si>
  <si>
    <t>229203</t>
  </si>
  <si>
    <t>Servicio de Catering</t>
  </si>
  <si>
    <t>23</t>
  </si>
  <si>
    <t>MATERIALES Y SUMINISTROS</t>
  </si>
  <si>
    <t>2311</t>
  </si>
  <si>
    <t>Alimentos y Bebidas para Personas</t>
  </si>
  <si>
    <t>231101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</si>
  <si>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</si>
  <si>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</si>
  <si>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</si>
  <si>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</si>
  <si>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</si>
  <si>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</si>
  <si>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</si>
  <si>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</si>
  <si>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</si>
  <si>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</si>
  <si>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</si>
  <si>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</si>
  <si>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</si>
  <si>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</si>
  <si>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</si>
  <si>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Prendas de Vestir</t>
  </si>
  <si>
    <t>232301</t>
  </si>
  <si>
    <t>232401</t>
  </si>
  <si>
    <t>Calzados</t>
  </si>
  <si>
    <t>233</t>
  </si>
  <si>
    <t>Papel, cartón e impresos</t>
  </si>
  <si>
    <t>233101</t>
  </si>
  <si>
    <t>Papel de Escritorio</t>
  </si>
  <si>
    <t>233201</t>
  </si>
  <si>
    <t>Papel y Cartón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</si>
  <si>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</si>
  <si>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</si>
  <si>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</si>
  <si>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</si>
  <si>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</si>
  <si>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</si>
  <si>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234101</t>
  </si>
  <si>
    <t>Productos medicinales para uso humano</t>
  </si>
  <si>
    <t>235101</t>
  </si>
  <si>
    <t>Cueros y Pieles</t>
  </si>
  <si>
    <t>235201</t>
  </si>
  <si>
    <t>Artículos de cuero</t>
  </si>
  <si>
    <t>235301</t>
  </si>
  <si>
    <t>Llantas y Neumáticos</t>
  </si>
  <si>
    <t>235401</t>
  </si>
  <si>
    <t>Artículos de Caucho</t>
  </si>
  <si>
    <t>235501</t>
  </si>
  <si>
    <t>Plástico</t>
  </si>
  <si>
    <t>236101</t>
  </si>
  <si>
    <t>Productos de cemento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</si>
  <si>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</si>
  <si>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</si>
  <si>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</si>
  <si>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</si>
  <si>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</si>
  <si>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</si>
  <si>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</si>
  <si>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</si>
  <si>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</si>
  <si>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</si>
  <si>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</si>
  <si>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</si>
  <si>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</si>
  <si>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</si>
  <si>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</si>
  <si>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</si>
  <si>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236304</t>
  </si>
  <si>
    <t>Herramientas menores</t>
  </si>
  <si>
    <t>236306</t>
  </si>
  <si>
    <t>Accesorios de metal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</si>
  <si>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</si>
  <si>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</si>
  <si>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</si>
  <si>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</si>
  <si>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</si>
  <si>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</si>
  <si>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</si>
  <si>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</si>
  <si>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237101</t>
  </si>
  <si>
    <t>Gasolina</t>
  </si>
  <si>
    <t>237102</t>
  </si>
  <si>
    <t>Gasoil</t>
  </si>
  <si>
    <t>237104</t>
  </si>
  <si>
    <t>Gas GLP</t>
  </si>
  <si>
    <t>237105</t>
  </si>
  <si>
    <t>Aceites y grasas</t>
  </si>
  <si>
    <t>237106</t>
  </si>
  <si>
    <t>Lubricantes</t>
  </si>
  <si>
    <t>2372</t>
  </si>
  <si>
    <t>Productos químicos y conexos</t>
  </si>
  <si>
    <t>237201</t>
  </si>
  <si>
    <t>Productos explosivos y pirotecnia</t>
  </si>
  <si>
    <t>237202</t>
  </si>
  <si>
    <t>Productos fotoquímicas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</si>
  <si>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</si>
  <si>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</si>
  <si>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</si>
  <si>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</si>
  <si>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</si>
  <si>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</si>
  <si>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237207</t>
  </si>
  <si>
    <t>Productos químicos para saneamiento de las aguas</t>
  </si>
  <si>
    <t>237208</t>
  </si>
  <si>
    <t>Utiles Diversos</t>
  </si>
  <si>
    <t>237299</t>
  </si>
  <si>
    <t>Otros productos químicos y conexos</t>
  </si>
  <si>
    <t>239</t>
  </si>
  <si>
    <t>PRODUCTOS Y UTILES VARIOS</t>
  </si>
  <si>
    <t>239101</t>
  </si>
  <si>
    <t>Utiles y Materiales para limpieza e higiene</t>
  </si>
  <si>
    <t>239102</t>
  </si>
  <si>
    <t>Utiles y materiales de limpieza e higiene personal</t>
  </si>
  <si>
    <t>239201</t>
  </si>
  <si>
    <t>Útiles de escritorio, oficina, informática y de enseñanza</t>
  </si>
  <si>
    <t>239301</t>
  </si>
  <si>
    <t>Útiles menores médico-quirúrgicos o de laboratorio</t>
  </si>
  <si>
    <t>239401</t>
  </si>
  <si>
    <t>Útiles destinados a actividades deportivas y recreativas</t>
  </si>
  <si>
    <t>239501</t>
  </si>
  <si>
    <t>Útiles de cocina y comedor</t>
  </si>
  <si>
    <t>239601</t>
  </si>
  <si>
    <t>Productos eléctricos y afines</t>
  </si>
  <si>
    <t>239701</t>
  </si>
  <si>
    <t>Productos y útiles veterinarios</t>
  </si>
  <si>
    <t>2398</t>
  </si>
  <si>
    <t>Otros respuestos y accesorios menores</t>
  </si>
  <si>
    <t>239801</t>
  </si>
  <si>
    <t>Repuestos</t>
  </si>
  <si>
    <t>239802</t>
  </si>
  <si>
    <t>Accesorios</t>
  </si>
  <si>
    <t>239901</t>
  </si>
  <si>
    <t>Productos y útiles varios no identificados precedentemente (</t>
  </si>
  <si>
    <t>239902</t>
  </si>
  <si>
    <t>Bonos para Utiles Diversos</t>
  </si>
  <si>
    <t>239904</t>
  </si>
  <si>
    <t>Productos y Utiles de defensa y seguridad</t>
  </si>
  <si>
    <t>239905</t>
  </si>
  <si>
    <t>Productos y  utiles diversos</t>
  </si>
  <si>
    <t>2412</t>
  </si>
  <si>
    <t>ayuda y Donaciones a personas</t>
  </si>
  <si>
    <t>241201</t>
  </si>
  <si>
    <t>Ayuda y Donaciones Programadas a hogares y personas</t>
  </si>
  <si>
    <t>241202</t>
  </si>
  <si>
    <t>Ayuda y donaciones ocasionales a hogares y personas</t>
  </si>
  <si>
    <t>241401</t>
  </si>
  <si>
    <t>Becas Nacionales</t>
  </si>
  <si>
    <t>241402</t>
  </si>
  <si>
    <t>Becas Internacionales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</si>
  <si>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</si>
  <si>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</si>
  <si>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</si>
  <si>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</si>
  <si>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</si>
  <si>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Fuente de financiamiento</t>
  </si>
  <si>
    <t>Fuente Específica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</si>
  <si>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</si>
  <si>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</si>
  <si>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</si>
  <si>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</si>
  <si>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</si>
  <si>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</si>
  <si>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</si>
  <si>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</si>
  <si>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</si>
  <si>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</si>
  <si>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</si>
  <si>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</si>
  <si>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RELACION DE COBROS</t>
  </si>
  <si>
    <t xml:space="preserve"> </t>
  </si>
  <si>
    <t>ley 125.01</t>
  </si>
  <si>
    <t>OTROS</t>
  </si>
  <si>
    <t>ITABO</t>
  </si>
  <si>
    <t>DOMINICAN POWER</t>
  </si>
  <si>
    <t>AES ANDRES</t>
  </si>
  <si>
    <t>METALDOM</t>
  </si>
  <si>
    <t>KOROR BUSINESS</t>
  </si>
  <si>
    <t>Objeto del gasto</t>
  </si>
  <si>
    <t>Año 2023</t>
  </si>
  <si>
    <t>Armidis Henriquez</t>
  </si>
  <si>
    <t>234</t>
  </si>
  <si>
    <t>PRODUCTOS FARMACÉUTICOS</t>
  </si>
  <si>
    <t>FEBRERO</t>
  </si>
  <si>
    <t>EMERALD SOLAR ENERGY</t>
  </si>
  <si>
    <t>AES DOMINICANA RENEWABLE ENERGY</t>
  </si>
  <si>
    <t>JUANILLO</t>
  </si>
  <si>
    <t>Valores representados en RD$</t>
  </si>
  <si>
    <t>Ejecución</t>
  </si>
  <si>
    <t>Relación porcentual de ejecución en relación al presupuesto</t>
  </si>
  <si>
    <t>Relación porcentual de ejecución en relación al objeto del gasto</t>
  </si>
  <si>
    <t>REMUNERACIONES Y CONTRIBUCIONES</t>
  </si>
  <si>
    <t>CONTRATACIÓN DE SERVICIOS</t>
  </si>
  <si>
    <t>TRANSFERENCIAS CORRIENTES</t>
  </si>
  <si>
    <t>BIENES MUEBLES, INMUEBLES E INTANGIBLES</t>
  </si>
  <si>
    <t>Disponibilidad UE</t>
  </si>
  <si>
    <t>Directora Administrativa y Financiera</t>
  </si>
  <si>
    <t>Total gastos y aplicaciones financiera</t>
  </si>
  <si>
    <t>PUNTA CATALINA</t>
  </si>
  <si>
    <t>EGEHID</t>
  </si>
  <si>
    <t>MONTECRISTI SOLAR</t>
  </si>
  <si>
    <t>ELECTRONIC JRC</t>
  </si>
  <si>
    <t>MONTERIO POWER</t>
  </si>
  <si>
    <t>CEPEM</t>
  </si>
  <si>
    <t>Descripción</t>
  </si>
  <si>
    <t>Billing classification</t>
  </si>
  <si>
    <t xml:space="preserve">FEBRERO </t>
  </si>
  <si>
    <t>B22</t>
  </si>
  <si>
    <t>Autorizacion Puesta en Servicio de Obras Electricas</t>
  </si>
  <si>
    <t>B23</t>
  </si>
  <si>
    <t>Emision Permiso Interconexion Prov. Obra Elect. al SENI Adic</t>
  </si>
  <si>
    <t>B24</t>
  </si>
  <si>
    <t>Autorizacion Usuario No Regulado Individual</t>
  </si>
  <si>
    <t>B29</t>
  </si>
  <si>
    <t>Concesion Def. Explot. Obra Elect. de Generac. No Convencion</t>
  </si>
  <si>
    <t>B33</t>
  </si>
  <si>
    <t>Certif. Prop. Lineas Elects. Inspeccion "in Situ" el D.N.</t>
  </si>
  <si>
    <t>B34</t>
  </si>
  <si>
    <t>Certif. Prop. Lineas Elects. Inspec. "in Situ"  Int. Pais</t>
  </si>
  <si>
    <t>B37</t>
  </si>
  <si>
    <t>Certificacion Sobre Salidas y Entradas de Circuitos de Distr</t>
  </si>
  <si>
    <t>B39</t>
  </si>
  <si>
    <t>Certificaciones de Documentos</t>
  </si>
  <si>
    <t>B39A</t>
  </si>
  <si>
    <t>Documentos Produccido por SIE</t>
  </si>
  <si>
    <t>B40</t>
  </si>
  <si>
    <t>Fotocopia Certificada de Documento SIE</t>
  </si>
  <si>
    <t>B41</t>
  </si>
  <si>
    <t>Fotocopia Certif. Decision PROTECOM sobre Reclamac. Usuario</t>
  </si>
  <si>
    <r>
      <rPr>
        <b/>
        <sz val="11"/>
        <color theme="1"/>
        <rFont val="Calibri"/>
        <family val="2"/>
        <scheme val="minor"/>
      </rPr>
      <t>Nota.</t>
    </r>
    <r>
      <rPr>
        <sz val="11"/>
        <color theme="1"/>
        <rFont val="Calibri"/>
        <family val="2"/>
        <scheme val="minor"/>
      </rPr>
      <t xml:space="preserve"> A partir del mes de marzo empezamos a considerar los otros ingresos como parte del informe de ejecución presupuestaria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</si>
  <si>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</si>
  <si>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Presupuesto Vigente</t>
  </si>
  <si>
    <t>Presupuesto Formulado</t>
  </si>
  <si>
    <t>Otros ingresos</t>
  </si>
  <si>
    <t>Partida Fondos Propios Ley 125-01</t>
  </si>
  <si>
    <t xml:space="preserve">                       ______________________________________________          ______________________________________________       ______________________________________________</t>
  </si>
  <si>
    <t xml:space="preserve">                                        Amarilis Abreu Marte                                                                                                    Laura Martínez                                                                 Armidis Henriquez</t>
  </si>
  <si>
    <t xml:space="preserve">                           Encargada Ejecución Presupuestaria                                                                   Gerente de Ejecución Presupuestaria                               Directora  Administrativa Financiera</t>
  </si>
  <si>
    <t>2285</t>
  </si>
  <si>
    <t>Fumigación, lavandería, limpieza e higiene</t>
  </si>
  <si>
    <t>AL 28 ABRIL 2023</t>
  </si>
  <si>
    <t>COSTASUR</t>
  </si>
  <si>
    <t>CESPEM</t>
  </si>
  <si>
    <t>WCG ENERGY</t>
  </si>
  <si>
    <t>GENERADORA PALAMARA</t>
  </si>
  <si>
    <t>AGUAS CLARA</t>
  </si>
  <si>
    <t>EGEHAINA</t>
  </si>
  <si>
    <t>EDEESTE</t>
  </si>
  <si>
    <t>LOS ORIGENES</t>
  </si>
  <si>
    <t>EDENORTE</t>
  </si>
  <si>
    <t>PUEBLO VIEJO DOMINICANO</t>
  </si>
  <si>
    <t>SIBA ENERGY</t>
  </si>
  <si>
    <t>GRUPO EOLICO</t>
  </si>
  <si>
    <t>COMPAÑÍA ELECTRICIDAD BAYAHIBE</t>
  </si>
  <si>
    <t>B36</t>
  </si>
  <si>
    <t>Certif. Prop. Lineas y Dists Mins. Seg. Insp. "In Situ" Int.</t>
  </si>
  <si>
    <t>211209</t>
  </si>
  <si>
    <t>Personal Con Caracter eventual</t>
  </si>
  <si>
    <t>212101</t>
  </si>
  <si>
    <t>Primas por Antiguedad</t>
  </si>
  <si>
    <t>AL 30 MAYO 2023</t>
  </si>
  <si>
    <t>COORPORACION TURISTICA</t>
  </si>
  <si>
    <t>SAN PEDRO BIO ENERGY</t>
  </si>
  <si>
    <t>TRANSCONTINENTAL</t>
  </si>
  <si>
    <t>POSEIDON</t>
  </si>
  <si>
    <t>EDESUR</t>
  </si>
  <si>
    <t>ETED</t>
  </si>
  <si>
    <t>AES DOMINICANA</t>
  </si>
  <si>
    <t>AGUA CLARA</t>
  </si>
  <si>
    <t>LAESA</t>
  </si>
  <si>
    <t>LEAR INVESTMENTS</t>
  </si>
  <si>
    <t>PALAMARA</t>
  </si>
  <si>
    <t>EMERALD</t>
  </si>
  <si>
    <t>GRUPO EOLICO DOMINICANO</t>
  </si>
  <si>
    <t>GENERADORA SAN FELIPE</t>
  </si>
  <si>
    <t>EDESTE</t>
  </si>
  <si>
    <t>PUNTA CANA</t>
  </si>
  <si>
    <t>SIBA</t>
  </si>
  <si>
    <t>RELACION DE INGRESOS MAYO 2023</t>
  </si>
  <si>
    <t>Value08</t>
  </si>
  <si>
    <t>212203</t>
  </si>
  <si>
    <t>Pago de hora Extraordinarias</t>
  </si>
  <si>
    <t>ALMACEN</t>
  </si>
  <si>
    <t>SIE614-000001798</t>
  </si>
  <si>
    <t>SWITCH DE 24 PUERTOS POE+ ADMINISTRABLE</t>
  </si>
  <si>
    <t>2.6.1.3.01</t>
  </si>
  <si>
    <t>SIE614-000001805</t>
  </si>
  <si>
    <t>SIE614-000001806</t>
  </si>
  <si>
    <t>SIE614-000001807</t>
  </si>
  <si>
    <t>SWITCH DE 48 PUERTOS POE+ ADMINISTRABLE</t>
  </si>
  <si>
    <t>SIE614-000001808</t>
  </si>
  <si>
    <t>SIE614-000001809</t>
  </si>
  <si>
    <t>PANEL DE 24 PUERTOS CATEGORIA 6</t>
  </si>
  <si>
    <t>SIE614-000001810</t>
  </si>
  <si>
    <t>SIE614-000001811</t>
  </si>
  <si>
    <t>SIE614-000001812</t>
  </si>
  <si>
    <t>PANEL DE 48 PUERTOS CATEGORIA 6</t>
  </si>
  <si>
    <t>SIE614-000001813</t>
  </si>
  <si>
    <t>SIE614-000001814</t>
  </si>
  <si>
    <t>UPS DE 1.4 KILOS APC</t>
  </si>
  <si>
    <t>SIE617-000001621</t>
  </si>
  <si>
    <t>AIRE ACONDICIONADO SPLIT 12000 BTU</t>
  </si>
  <si>
    <t>DIRECCION INFRAESTRUCTURA</t>
  </si>
  <si>
    <t>2.6.5.4.01</t>
  </si>
  <si>
    <t>SIE617-000001622</t>
  </si>
  <si>
    <t>CONDENSADOR LENNOX  36000 BTU</t>
  </si>
  <si>
    <t>SIE617-000001623</t>
  </si>
  <si>
    <t>AIRE ACONDICIONADO SPLIT 18000 BTU</t>
  </si>
  <si>
    <t>SIE617-000001624</t>
  </si>
  <si>
    <t>SIE617-000001625</t>
  </si>
  <si>
    <t>AIRE ACONDICIONADO SPLIT 36000 BTU</t>
  </si>
  <si>
    <t>SIE617-000001626</t>
  </si>
  <si>
    <t>SIE617-000001627</t>
  </si>
  <si>
    <t>AIRE ACONDICIONADO SPLIT 24000 BTU</t>
  </si>
  <si>
    <t>SIE617-000001628</t>
  </si>
  <si>
    <t>SIE617-000001629</t>
  </si>
  <si>
    <t>SIE617-000001630</t>
  </si>
  <si>
    <t>CONDENSADOR LENNOX 60000 BTU</t>
  </si>
  <si>
    <t>SIE618-000000226</t>
  </si>
  <si>
    <t>DESFRIBILADOR POWERHEART AED G3</t>
  </si>
  <si>
    <t>2.6.3.1.01</t>
  </si>
  <si>
    <t>Relación porcentual de ejecución presupuestaria del gasto a junio 2023</t>
  </si>
  <si>
    <t>AL 30 JUNIO 2023</t>
  </si>
  <si>
    <t>CEPM</t>
  </si>
  <si>
    <t>BAYAHIBE</t>
  </si>
  <si>
    <t>PUERTO PLATA DE ELECTRICIDAD</t>
  </si>
  <si>
    <t>ETD</t>
  </si>
  <si>
    <t>GRUPO EOLICO DOMINICANAO</t>
  </si>
  <si>
    <t>LEAR INVESTMENT</t>
  </si>
  <si>
    <t>SAN PEDRO BIOENERGY</t>
  </si>
  <si>
    <t>CDEEE</t>
  </si>
  <si>
    <t>JRC</t>
  </si>
  <si>
    <t>CORPORACION TURISTICA</t>
  </si>
  <si>
    <t>COOMPAÑIA DE ELECTRICIDAD BAYAHIBE</t>
  </si>
  <si>
    <t>PARQUE EOLICO DEL CARIBE</t>
  </si>
  <si>
    <t>OTROS INGRESOS</t>
  </si>
  <si>
    <t>Interinato</t>
  </si>
  <si>
    <t>Value09</t>
  </si>
  <si>
    <t>211211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</si>
  <si>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31 de julio 2023</t>
    </r>
  </si>
  <si>
    <t>AL 31 JULIO 2023</t>
  </si>
  <si>
    <t>COSTASUR DOMINICANA</t>
  </si>
  <si>
    <t>EDENORTR</t>
  </si>
  <si>
    <t>LOS ORIGENES POWER</t>
  </si>
  <si>
    <t>KARPOWERSHIP</t>
  </si>
  <si>
    <t>PARQUES HEOLICO DEL CARIBE</t>
  </si>
  <si>
    <t>SERVICIOS TURISTICOS PUNTA CANA</t>
  </si>
  <si>
    <t>ENREN SRL</t>
  </si>
  <si>
    <t>EMERALD SOLAR</t>
  </si>
  <si>
    <t>GRUPO HOLICO DOMINICANO</t>
  </si>
  <si>
    <t>COMPAÑÍA ELECT. BAYAHIBE</t>
  </si>
  <si>
    <t>SEABOARD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</si>
</sst>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[$-11C0A]dd/mm/yyyy"/>
    <numFmt numFmtId="167" formatCode="[$-11C0A]#,##0.00;\(#,##0.00\)"/>
    <numFmt numFmtId="168" formatCode="[$-11C0A]#,##0;\(#,##0\)"/>
    <numFmt numFmtId="169" formatCode="dd/mm/yyyy;@"/>
    <numFmt numFmtId="17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43" fontId="2" fillId="0" borderId="0" xfId="1" applyFont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43" fontId="0" fillId="0" borderId="0" xfId="1" applyFont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7" borderId="0" xfId="0" applyFont="1" applyFill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43" fontId="8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/>
    <xf numFmtId="43" fontId="2" fillId="0" borderId="0" xfId="0" applyNumberFormat="1" applyFont="1"/>
    <xf numFmtId="0" fontId="0" fillId="8" borderId="0" xfId="0" applyFill="1"/>
    <xf numFmtId="0" fontId="2" fillId="8" borderId="0" xfId="0" applyFont="1" applyFill="1" applyAlignment="1">
      <alignment horizontal="center"/>
    </xf>
    <xf numFmtId="43" fontId="2" fillId="8" borderId="0" xfId="1" applyFont="1" applyFill="1"/>
    <xf numFmtId="43" fontId="2" fillId="8" borderId="0" xfId="0" applyNumberFormat="1" applyFont="1" applyFill="1"/>
    <xf numFmtId="0" fontId="4" fillId="0" borderId="6" xfId="0" applyFont="1" applyBorder="1" applyAlignment="1">
      <alignment horizontal="center" wrapText="1"/>
    </xf>
    <xf numFmtId="0" fontId="8" fillId="0" borderId="0" xfId="0" applyFont="1"/>
    <xf numFmtId="43" fontId="8" fillId="0" borderId="0" xfId="1" applyFont="1" applyAlignment="1"/>
    <xf numFmtId="43" fontId="8" fillId="0" borderId="0" xfId="1" applyFont="1"/>
    <xf numFmtId="43" fontId="4" fillId="0" borderId="0" xfId="1" applyFont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left" vertical="center" wrapText="1"/>
    </xf>
    <xf numFmtId="43" fontId="0" fillId="0" borderId="7" xfId="0" applyNumberFormat="1" applyBorder="1"/>
    <xf numFmtId="164" fontId="0" fillId="0" borderId="7" xfId="0" applyNumberFormat="1" applyBorder="1" applyAlignment="1">
      <alignment vertical="center" wrapText="1"/>
    </xf>
    <xf numFmtId="43" fontId="1" fillId="0" borderId="7" xfId="1" applyFont="1" applyBorder="1"/>
    <xf numFmtId="164" fontId="4" fillId="4" borderId="7" xfId="0" applyNumberFormat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0" xfId="0" applyFill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4" fillId="0" borderId="0" xfId="0" applyFont="1"/>
    <xf numFmtId="164" fontId="0" fillId="7" borderId="9" xfId="0" applyNumberFormat="1" applyFill="1" applyBorder="1" applyAlignment="1">
      <alignment vertical="center" wrapText="1"/>
    </xf>
    <xf numFmtId="43" fontId="0" fillId="7" borderId="9" xfId="0" applyNumberFormat="1" applyFill="1" applyBorder="1"/>
    <xf numFmtId="164" fontId="0" fillId="7" borderId="0" xfId="0" applyNumberFormat="1" applyFill="1"/>
    <xf numFmtId="0" fontId="2" fillId="7" borderId="0" xfId="0" applyFont="1" applyFill="1"/>
    <xf numFmtId="0" fontId="2" fillId="7" borderId="6" xfId="0" applyFont="1" applyFill="1" applyBorder="1"/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left" vertical="center" wrapText="1" indent="1"/>
    </xf>
    <xf numFmtId="0" fontId="10" fillId="0" borderId="0" xfId="0" applyFont="1"/>
    <xf numFmtId="43" fontId="10" fillId="0" borderId="0" xfId="1" applyFont="1"/>
    <xf numFmtId="43" fontId="2" fillId="0" borderId="0" xfId="1" applyFont="1" applyBorder="1" applyAlignment="1"/>
    <xf numFmtId="0" fontId="4" fillId="4" borderId="7" xfId="0" applyFont="1" applyFill="1" applyBorder="1" applyAlignment="1">
      <alignment horizontal="left" vertical="center" wrapText="1"/>
    </xf>
    <xf numFmtId="43" fontId="1" fillId="0" borderId="0" xfId="1" applyFont="1"/>
    <xf numFmtId="43" fontId="2" fillId="5" borderId="5" xfId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43" fontId="2" fillId="0" borderId="4" xfId="1" applyFont="1" applyBorder="1" applyAlignment="1">
      <alignment horizontal="right" wrapText="1"/>
    </xf>
    <xf numFmtId="43" fontId="2" fillId="0" borderId="0" xfId="1" applyFont="1" applyAlignment="1">
      <alignment horizontal="right" wrapText="1"/>
    </xf>
    <xf numFmtId="164" fontId="2" fillId="5" borderId="5" xfId="0" applyNumberFormat="1" applyFont="1" applyFill="1" applyBorder="1" applyAlignment="1">
      <alignment horizontal="right" wrapText="1"/>
    </xf>
    <xf numFmtId="164" fontId="2" fillId="4" borderId="0" xfId="0" applyNumberFormat="1" applyFont="1" applyFill="1" applyAlignment="1">
      <alignment horizontal="right" wrapText="1"/>
    </xf>
    <xf numFmtId="43" fontId="2" fillId="4" borderId="0" xfId="1" applyFont="1" applyFill="1" applyBorder="1" applyAlignment="1">
      <alignment horizontal="right" wrapText="1"/>
    </xf>
    <xf numFmtId="43" fontId="2" fillId="4" borderId="0" xfId="1" applyFont="1" applyFill="1" applyAlignment="1">
      <alignment horizontal="right" wrapText="1"/>
    </xf>
    <xf numFmtId="0" fontId="0" fillId="10" borderId="0" xfId="0" applyFill="1"/>
    <xf numFmtId="0" fontId="4" fillId="11" borderId="0" xfId="0" applyFont="1" applyFill="1" applyAlignment="1">
      <alignment horizontal="center" wrapText="1"/>
    </xf>
    <xf numFmtId="43" fontId="2" fillId="10" borderId="0" xfId="1" applyFont="1" applyFill="1" applyBorder="1" applyAlignment="1">
      <alignment horizontal="left" wrapText="1"/>
    </xf>
    <xf numFmtId="40" fontId="2" fillId="10" borderId="0" xfId="1" applyNumberFormat="1" applyFont="1" applyFill="1" applyBorder="1" applyAlignment="1">
      <alignment wrapText="1"/>
    </xf>
    <xf numFmtId="40" fontId="0" fillId="10" borderId="0" xfId="1" applyNumberFormat="1" applyFont="1" applyFill="1" applyBorder="1" applyAlignment="1"/>
    <xf numFmtId="40" fontId="2" fillId="10" borderId="0" xfId="1" applyNumberFormat="1" applyFont="1" applyFill="1" applyBorder="1" applyAlignment="1"/>
    <xf numFmtId="40" fontId="0" fillId="10" borderId="0" xfId="0" applyNumberFormat="1" applyFill="1"/>
    <xf numFmtId="164" fontId="2" fillId="11" borderId="0" xfId="0" applyNumberFormat="1" applyFont="1" applyFill="1" applyAlignment="1">
      <alignment horizontal="right" wrapText="1"/>
    </xf>
    <xf numFmtId="0" fontId="0" fillId="10" borderId="0" xfId="0" applyFill="1" applyAlignment="1">
      <alignment horizontal="right"/>
    </xf>
    <xf numFmtId="164" fontId="2" fillId="10" borderId="4" xfId="0" applyNumberFormat="1" applyFont="1" applyFill="1" applyBorder="1" applyAlignment="1">
      <alignment horizontal="right" wrapText="1"/>
    </xf>
    <xf numFmtId="164" fontId="2" fillId="11" borderId="5" xfId="0" applyNumberFormat="1" applyFont="1" applyFill="1" applyBorder="1" applyAlignment="1">
      <alignment horizontal="right" wrapText="1"/>
    </xf>
    <xf numFmtId="43" fontId="2" fillId="5" borderId="0" xfId="1" applyFont="1" applyFill="1" applyAlignment="1">
      <alignment horizontal="right" wrapText="1"/>
    </xf>
    <xf numFmtId="43" fontId="0" fillId="0" borderId="0" xfId="1" applyFont="1" applyFill="1"/>
    <xf numFmtId="0" fontId="0" fillId="12" borderId="0" xfId="0" applyFill="1"/>
    <xf numFmtId="43" fontId="0" fillId="12" borderId="0" xfId="1" applyFont="1" applyFill="1"/>
    <xf numFmtId="49" fontId="7" fillId="0" borderId="7" xfId="0" applyNumberFormat="1" applyFont="1" applyBorder="1" applyAlignment="1">
      <alignment horizontal="left"/>
    </xf>
    <xf numFmtId="0" fontId="10" fillId="0" borderId="7" xfId="0" applyFont="1" applyBorder="1"/>
    <xf numFmtId="43" fontId="10" fillId="0" borderId="7" xfId="1" applyFont="1" applyFill="1" applyBorder="1"/>
    <xf numFmtId="43" fontId="13" fillId="0" borderId="7" xfId="1" applyFont="1" applyFill="1" applyBorder="1"/>
    <xf numFmtId="164" fontId="4" fillId="4" borderId="7" xfId="0" applyNumberFormat="1" applyFont="1" applyFill="1" applyBorder="1" applyAlignment="1">
      <alignment vertical="center" wrapText="1"/>
    </xf>
    <xf numFmtId="0" fontId="2" fillId="0" borderId="0" xfId="0" applyFont="1"/>
    <xf numFmtId="0" fontId="14" fillId="13" borderId="15" xfId="0" applyFont="1" applyFill="1" applyBorder="1" applyAlignment="1">
      <alignment horizontal="center" vertical="center" wrapText="1" readingOrder="1"/>
    </xf>
    <xf numFmtId="0" fontId="15" fillId="9" borderId="15" xfId="0" applyFont="1" applyFill="1" applyBorder="1" applyAlignment="1">
      <alignment vertical="center" wrapText="1" readingOrder="1"/>
    </xf>
    <xf numFmtId="166" fontId="15" fillId="9" borderId="15" xfId="0" applyNumberFormat="1" applyFont="1" applyFill="1" applyBorder="1" applyAlignment="1">
      <alignment vertical="center" wrapText="1" readingOrder="1"/>
    </xf>
    <xf numFmtId="167" fontId="15" fillId="9" borderId="15" xfId="0" applyNumberFormat="1" applyFont="1" applyFill="1" applyBorder="1" applyAlignment="1">
      <alignment vertical="center" wrapText="1" readingOrder="1"/>
    </xf>
    <xf numFmtId="168" fontId="15" fillId="9" borderId="15" xfId="0" applyNumberFormat="1" applyFont="1" applyFill="1" applyBorder="1" applyAlignment="1">
      <alignment vertical="center" wrapText="1" readingOrder="1"/>
    </xf>
    <xf numFmtId="0" fontId="15" fillId="5" borderId="15" xfId="0" applyFont="1" applyFill="1" applyBorder="1" applyAlignment="1">
      <alignment vertical="center" wrapText="1" readingOrder="1"/>
    </xf>
    <xf numFmtId="166" fontId="15" fillId="5" borderId="15" xfId="0" applyNumberFormat="1" applyFont="1" applyFill="1" applyBorder="1" applyAlignment="1">
      <alignment vertical="center" wrapText="1" readingOrder="1"/>
    </xf>
    <xf numFmtId="167" fontId="15" fillId="5" borderId="15" xfId="0" applyNumberFormat="1" applyFont="1" applyFill="1" applyBorder="1" applyAlignment="1">
      <alignment vertical="center" wrapText="1" readingOrder="1"/>
    </xf>
    <xf numFmtId="168" fontId="15" fillId="5" borderId="15" xfId="0" applyNumberFormat="1" applyFont="1" applyFill="1" applyBorder="1" applyAlignment="1">
      <alignment vertical="center" wrapText="1" readingOrder="1"/>
    </xf>
    <xf numFmtId="0" fontId="15" fillId="5" borderId="16" xfId="0" applyFont="1" applyFill="1" applyBorder="1" applyAlignment="1">
      <alignment vertical="center" wrapText="1" readingOrder="1"/>
    </xf>
    <xf numFmtId="166" fontId="15" fillId="5" borderId="16" xfId="0" applyNumberFormat="1" applyFont="1" applyFill="1" applyBorder="1" applyAlignment="1">
      <alignment vertical="center" wrapText="1" readingOrder="1"/>
    </xf>
    <xf numFmtId="167" fontId="15" fillId="5" borderId="16" xfId="0" applyNumberFormat="1" applyFont="1" applyFill="1" applyBorder="1" applyAlignment="1">
      <alignment vertical="center" wrapText="1" readingOrder="1"/>
    </xf>
    <xf numFmtId="168" fontId="15" fillId="5" borderId="16" xfId="0" applyNumberFormat="1" applyFont="1" applyFill="1" applyBorder="1" applyAlignment="1">
      <alignment vertical="center" wrapText="1" readingOrder="1"/>
    </xf>
    <xf numFmtId="0" fontId="11" fillId="14" borderId="7" xfId="0" applyFont="1" applyFill="1" applyBorder="1"/>
    <xf numFmtId="167" fontId="11" fillId="14" borderId="7" xfId="0" applyNumberFormat="1" applyFont="1" applyFill="1" applyBorder="1"/>
    <xf numFmtId="43" fontId="10" fillId="0" borderId="0" xfId="0" applyNumberFormat="1" applyFont="1"/>
    <xf numFmtId="4" fontId="16" fillId="3" borderId="2" xfId="0" applyNumberFormat="1" applyFont="1" applyFill="1" applyBorder="1"/>
    <xf numFmtId="4" fontId="17" fillId="4" borderId="0" xfId="0" applyNumberFormat="1" applyFont="1" applyFill="1" applyAlignment="1">
      <alignment horizontal="center" wrapText="1"/>
    </xf>
    <xf numFmtId="4" fontId="16" fillId="0" borderId="4" xfId="1" applyNumberFormat="1" applyFont="1" applyBorder="1" applyAlignment="1">
      <alignment horizontal="left" wrapText="1"/>
    </xf>
    <xf numFmtId="4" fontId="16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4" fontId="16" fillId="5" borderId="0" xfId="0" applyNumberFormat="1" applyFont="1" applyFill="1" applyAlignment="1">
      <alignment horizontal="right" wrapText="1"/>
    </xf>
    <xf numFmtId="4" fontId="18" fillId="0" borderId="0" xfId="0" applyNumberFormat="1" applyFont="1" applyAlignment="1">
      <alignment horizontal="right" wrapText="1"/>
    </xf>
    <xf numFmtId="4" fontId="16" fillId="0" borderId="4" xfId="0" applyNumberFormat="1" applyFont="1" applyBorder="1" applyAlignment="1">
      <alignment horizontal="right" wrapText="1"/>
    </xf>
    <xf numFmtId="4" fontId="16" fillId="0" borderId="0" xfId="0" applyNumberFormat="1" applyFont="1" applyAlignment="1">
      <alignment horizontal="right" wrapText="1"/>
    </xf>
    <xf numFmtId="4" fontId="16" fillId="5" borderId="5" xfId="0" applyNumberFormat="1" applyFont="1" applyFill="1" applyBorder="1" applyAlignment="1">
      <alignment horizontal="right" wrapText="1"/>
    </xf>
    <xf numFmtId="4" fontId="18" fillId="0" borderId="0" xfId="0" applyNumberFormat="1" applyFont="1" applyAlignment="1">
      <alignment horizontal="right"/>
    </xf>
    <xf numFmtId="4" fontId="17" fillId="4" borderId="0" xfId="0" applyNumberFormat="1" applyFont="1" applyFill="1" applyAlignment="1">
      <alignment horizontal="right" wrapText="1"/>
    </xf>
    <xf numFmtId="4" fontId="18" fillId="0" borderId="0" xfId="1" applyNumberFormat="1" applyFont="1" applyAlignment="1"/>
    <xf numFmtId="4" fontId="18" fillId="0" borderId="0" xfId="0" applyNumberFormat="1" applyFont="1"/>
    <xf numFmtId="0" fontId="19" fillId="0" borderId="0" xfId="0" applyFont="1"/>
    <xf numFmtId="0" fontId="17" fillId="0" borderId="0" xfId="0" applyFont="1"/>
    <xf numFmtId="4" fontId="19" fillId="0" borderId="0" xfId="0" applyNumberFormat="1" applyFont="1"/>
    <xf numFmtId="4" fontId="20" fillId="0" borderId="0" xfId="0" applyNumberFormat="1" applyFont="1"/>
    <xf numFmtId="0" fontId="4" fillId="6" borderId="7" xfId="0" applyFont="1" applyFill="1" applyBorder="1" applyAlignment="1">
      <alignment horizontal="center"/>
    </xf>
    <xf numFmtId="43" fontId="0" fillId="0" borderId="0" xfId="1" applyFont="1" applyBorder="1"/>
    <xf numFmtId="43" fontId="0" fillId="0" borderId="13" xfId="1" applyFont="1" applyBorder="1"/>
    <xf numFmtId="165" fontId="2" fillId="0" borderId="0" xfId="0" applyNumberFormat="1" applyFont="1"/>
    <xf numFmtId="169" fontId="0" fillId="0" borderId="0" xfId="0" applyNumberFormat="1"/>
    <xf numFmtId="0" fontId="4" fillId="7" borderId="6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right"/>
    </xf>
    <xf numFmtId="174" fontId="7" fillId="0" borderId="0" xfId="0" applyNumberFormat="1" applyFont="1" applyFill="1" applyBorder="1" applyAlignment="1" applyProtection="1"/>
    <xf numFmtId="174" fontId="0" fillId="0" borderId="0" xfId="0" applyNumberFormat="1"/>
    <xf numFmtId="174" fontId="7" fillId="15" borderId="0" xfId="0" applyNumberFormat="1" applyFont="1" applyFill="1" applyBorder="1" applyAlignment="1" applyProtection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76201</xdr:rowOff>
    </xdr:from>
    <xdr:to>
      <xdr:col>4</xdr:col>
      <xdr:colOff>381000</xdr:colOff>
      <xdr:row>2</xdr:row>
      <xdr:rowOff>153427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DE315F-B5FD-4D6C-B789-2EAB3CC89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6" y="76201"/>
          <a:ext cx="2019299" cy="458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2820625</xdr:colOff>
      <xdr:row>0</xdr:row>
      <xdr:rowOff>70446</xdr:rowOff>
    </xdr:from>
    <xdr:to>
      <xdr:col>6</xdr:col>
      <xdr:colOff>852247</xdr:colOff>
      <xdr:row>7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20625" y="70446"/>
          <a:ext cx="7270872" cy="149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15FCFFC8-BC76-4DD6-86C7-2A54FDA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8958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marilis Abreu Marte" id="{651E135A-872A-45D5-9B58-BEEC8B547282}" userId="S::aabreu@sie.gov.do::b8e18f44-3495-4630-bb33-80b5ba107fb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2" dT="2023-07-17T18:45:41.81" personId="{651E135A-872A-45D5-9B58-BEEC8B547282}" id="{8A63FFE9-5433-4DF7-A118-32D6115B3555}">
    <text>Don camilo hizo unas correcciones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9319-F5A8-4254-9C7E-61564ACF990B}">
  <dimension ref="A1:AD22"/>
  <sheetViews>
    <sheetView topLeftCell="A8" zoomScaleNormal="100" workbookViewId="0">
      <selection activeCell="E13" sqref="E13"/>
    </sheetView>
  </sheetViews>
  <sheetFormatPr baseColWidth="10" defaultRowHeight="15" x14ac:dyDescent="0.25"/>
  <cols>
    <col min="1" max="1" width="13.42578125" customWidth="1"/>
    <col min="2" max="2" width="23.42578125" customWidth="1"/>
    <col min="3" max="3" width="15.28515625" bestFit="1" customWidth="1"/>
    <col min="4" max="5" width="15.28515625" customWidth="1"/>
    <col min="6" max="6" width="16.5703125" customWidth="1"/>
    <col min="7" max="7" width="20.7109375" customWidth="1"/>
    <col min="8" max="8" width="21.28515625" customWidth="1"/>
    <col min="9" max="9" width="14.5703125" customWidth="1"/>
  </cols>
  <sheetData>
    <row r="1" spans="1:30" x14ac:dyDescent="0.25">
      <c r="A1" s="60"/>
      <c r="B1" s="61"/>
      <c r="C1" s="61"/>
      <c r="D1" s="61"/>
      <c r="E1" s="61"/>
      <c r="F1" s="61"/>
      <c r="G1" s="61"/>
      <c r="H1" s="62"/>
    </row>
    <row r="2" spans="1:30" x14ac:dyDescent="0.25">
      <c r="A2" s="63"/>
      <c r="B2" s="64"/>
      <c r="C2" s="64"/>
      <c r="D2" s="64"/>
      <c r="E2" s="64"/>
      <c r="F2" s="64"/>
      <c r="G2" s="64"/>
      <c r="H2" s="65"/>
    </row>
    <row r="3" spans="1:30" x14ac:dyDescent="0.25">
      <c r="A3" s="63"/>
      <c r="B3" s="64"/>
      <c r="C3" s="64"/>
      <c r="D3" s="64"/>
      <c r="E3" s="64"/>
      <c r="F3" s="64"/>
      <c r="G3" s="64"/>
      <c r="H3" s="65"/>
    </row>
    <row r="4" spans="1:30" ht="15.75" x14ac:dyDescent="0.25">
      <c r="A4" s="153" t="s">
        <v>643</v>
      </c>
      <c r="B4" s="154"/>
      <c r="C4" s="154"/>
      <c r="D4" s="154"/>
      <c r="E4" s="154"/>
      <c r="F4" s="154"/>
      <c r="G4" s="154"/>
      <c r="H4" s="155"/>
    </row>
    <row r="5" spans="1:30" ht="15.75" x14ac:dyDescent="0.25">
      <c r="A5" s="153" t="s">
        <v>509</v>
      </c>
      <c r="B5" s="154"/>
      <c r="C5" s="154"/>
      <c r="D5" s="154"/>
      <c r="E5" s="154"/>
      <c r="F5" s="154"/>
      <c r="G5" s="154"/>
      <c r="H5" s="155"/>
    </row>
    <row r="6" spans="1:30" x14ac:dyDescent="0.25">
      <c r="A6" s="66"/>
      <c r="B6" s="67"/>
      <c r="C6" s="67"/>
      <c r="D6" s="67"/>
      <c r="E6" s="67"/>
      <c r="F6" s="67"/>
      <c r="G6" s="67"/>
      <c r="H6" s="68"/>
    </row>
    <row r="7" spans="1:30" ht="63" x14ac:dyDescent="0.25">
      <c r="A7" s="59" t="s">
        <v>500</v>
      </c>
      <c r="B7" s="59" t="s">
        <v>2</v>
      </c>
      <c r="C7" s="59" t="s">
        <v>554</v>
      </c>
      <c r="D7" s="59" t="s">
        <v>553</v>
      </c>
      <c r="E7" s="59" t="s">
        <v>510</v>
      </c>
      <c r="F7" s="59" t="s">
        <v>517</v>
      </c>
      <c r="G7" s="80" t="s">
        <v>511</v>
      </c>
      <c r="H7" s="80" t="s">
        <v>512</v>
      </c>
    </row>
    <row r="8" spans="1:30" ht="24" x14ac:dyDescent="0.25">
      <c r="A8" s="52">
        <v>2.1</v>
      </c>
      <c r="B8" s="76" t="s">
        <v>513</v>
      </c>
      <c r="C8" s="53">
        <v>894933053</v>
      </c>
      <c r="D8" s="53">
        <f>+'Informe de gastos'!B14</f>
        <v>894933053</v>
      </c>
      <c r="E8" s="53">
        <f>+'Informe de gastos'!R14</f>
        <v>391936695</v>
      </c>
      <c r="F8" s="53">
        <f>+D8-E8</f>
        <v>502996358</v>
      </c>
      <c r="G8" s="54">
        <f>+E8/C13*100</f>
        <v>25.633531393067365</v>
      </c>
      <c r="H8" s="54">
        <f>+E8/D8*100</f>
        <v>43.795085418529069</v>
      </c>
      <c r="M8" s="27"/>
    </row>
    <row r="9" spans="1:30" ht="24" x14ac:dyDescent="0.25">
      <c r="A9" s="52">
        <v>2.2000000000000002</v>
      </c>
      <c r="B9" s="76" t="s">
        <v>514</v>
      </c>
      <c r="C9" s="55">
        <v>486063671</v>
      </c>
      <c r="D9" s="55">
        <f>+'Informe de gastos'!B20</f>
        <v>486063671</v>
      </c>
      <c r="E9" s="55">
        <f>+'Informe de gastos'!R20</f>
        <v>127894347</v>
      </c>
      <c r="F9" s="53">
        <f t="shared" ref="F9:F12" si="0">+D9-E9</f>
        <v>358169324</v>
      </c>
      <c r="G9" s="54">
        <f>+E9/C13*100</f>
        <v>8.3645746893394382</v>
      </c>
      <c r="H9" s="54">
        <f>+E9/D9*100</f>
        <v>26.312262082224201</v>
      </c>
      <c r="M9" s="27"/>
    </row>
    <row r="10" spans="1:30" ht="24" x14ac:dyDescent="0.25">
      <c r="A10" s="52">
        <v>2.2999999999999998</v>
      </c>
      <c r="B10" s="76" t="s">
        <v>325</v>
      </c>
      <c r="C10" s="55">
        <v>59520846</v>
      </c>
      <c r="D10" s="55">
        <f>+'Informe de gastos'!D30</f>
        <v>54330679</v>
      </c>
      <c r="E10" s="55">
        <f>+'Informe de gastos'!R30</f>
        <v>21809692</v>
      </c>
      <c r="F10" s="53">
        <f t="shared" si="0"/>
        <v>32520987</v>
      </c>
      <c r="G10" s="54">
        <f>+E10/C13*100</f>
        <v>1.4264023544800524</v>
      </c>
      <c r="H10" s="54">
        <f>+E10/D10*100</f>
        <v>40.142498495187226</v>
      </c>
      <c r="M10" s="27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ht="24" x14ac:dyDescent="0.25">
      <c r="A11" s="52">
        <v>2.4</v>
      </c>
      <c r="B11" s="76" t="s">
        <v>515</v>
      </c>
      <c r="C11" s="55">
        <v>5391300</v>
      </c>
      <c r="D11" s="55">
        <f>+'Informe de gastos'!B40</f>
        <v>5391300</v>
      </c>
      <c r="E11" s="55">
        <f>+'Informe de gastos'!R40</f>
        <v>1025676</v>
      </c>
      <c r="F11" s="53">
        <f t="shared" si="0"/>
        <v>4365624</v>
      </c>
      <c r="G11" s="54">
        <f>+E11/C13*100</f>
        <v>6.7081491170699808E-2</v>
      </c>
      <c r="H11" s="54">
        <f>+E11/D11*100</f>
        <v>19.02465082633131</v>
      </c>
      <c r="J11" s="27"/>
      <c r="M11" s="27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36" x14ac:dyDescent="0.25">
      <c r="A12" s="52">
        <v>2.6</v>
      </c>
      <c r="B12" s="76" t="s">
        <v>516</v>
      </c>
      <c r="C12" s="56">
        <v>83091130</v>
      </c>
      <c r="D12" s="56">
        <f>+'Informe de gastos'!B56</f>
        <v>83091130</v>
      </c>
      <c r="E12" s="56">
        <f>+'Informe de gastos'!R56</f>
        <v>20820357</v>
      </c>
      <c r="F12" s="53">
        <f t="shared" si="0"/>
        <v>62270773</v>
      </c>
      <c r="G12" s="54">
        <f>+E12/C13*100</f>
        <v>1.3616976455199477</v>
      </c>
      <c r="H12" s="54">
        <f>+E12/D12*100</f>
        <v>25.057255810578095</v>
      </c>
      <c r="J12" s="27"/>
      <c r="M12" s="27"/>
      <c r="N12" s="48"/>
      <c r="O12" s="48"/>
      <c r="P12" s="48"/>
      <c r="Q12" s="49"/>
      <c r="R12" s="49"/>
      <c r="S12" s="49"/>
      <c r="T12" s="49"/>
      <c r="U12" s="48"/>
      <c r="V12" s="48"/>
      <c r="W12" s="49"/>
      <c r="X12" s="48"/>
      <c r="Y12" s="48"/>
      <c r="Z12" s="48"/>
      <c r="AA12" s="48"/>
      <c r="AB12" s="48"/>
      <c r="AC12" s="48"/>
      <c r="AD12" s="50"/>
    </row>
    <row r="13" spans="1:30" ht="57.75" customHeight="1" x14ac:dyDescent="0.25">
      <c r="A13" s="57"/>
      <c r="B13" s="112" t="s">
        <v>519</v>
      </c>
      <c r="C13" s="57">
        <f>+C8+C9+C10+C11+C12</f>
        <v>1529000000</v>
      </c>
      <c r="D13" s="57">
        <f>SUM(D8:D12)</f>
        <v>1523809833</v>
      </c>
      <c r="E13" s="57">
        <f>+E8+E9+E10+E11+E12</f>
        <v>563486767</v>
      </c>
      <c r="F13" s="57">
        <f>SUM(F8:F12)</f>
        <v>960323066</v>
      </c>
      <c r="G13" s="58">
        <f>SUM(G8:G12)</f>
        <v>36.853287573577504</v>
      </c>
      <c r="H13" s="58"/>
      <c r="J13" s="27"/>
      <c r="K13" s="75"/>
      <c r="N13" s="48"/>
      <c r="O13" s="48"/>
      <c r="P13" s="48"/>
      <c r="Q13" s="49"/>
      <c r="R13" s="49"/>
      <c r="S13" s="49"/>
      <c r="T13" s="49"/>
      <c r="U13" s="48"/>
      <c r="V13" s="48"/>
      <c r="W13" s="49"/>
      <c r="X13" s="48"/>
      <c r="Y13" s="48"/>
      <c r="Z13" s="48"/>
      <c r="AA13" s="48"/>
      <c r="AB13" s="48"/>
      <c r="AC13" s="48"/>
      <c r="AD13" s="50"/>
    </row>
    <row r="14" spans="1:30" ht="15.75" x14ac:dyDescent="0.25">
      <c r="A14" s="60"/>
      <c r="B14" s="61"/>
      <c r="C14" s="70"/>
      <c r="D14" s="70"/>
      <c r="E14" s="71"/>
      <c r="F14" s="61"/>
      <c r="G14" s="71"/>
      <c r="H14" s="62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ht="15.75" x14ac:dyDescent="0.25">
      <c r="A15" s="74"/>
      <c r="B15" s="64"/>
      <c r="C15" s="72"/>
      <c r="D15" s="72"/>
      <c r="E15" s="72"/>
      <c r="F15" s="73"/>
      <c r="G15" s="64"/>
      <c r="H15" s="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ht="15.75" x14ac:dyDescent="0.25">
      <c r="A16" s="63"/>
      <c r="B16" s="73"/>
      <c r="C16" s="64"/>
      <c r="D16" s="72"/>
      <c r="E16" s="64"/>
      <c r="F16" s="64"/>
      <c r="G16" s="73"/>
      <c r="H16" s="65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15.75" x14ac:dyDescent="0.25">
      <c r="A17" s="153"/>
      <c r="B17" s="154"/>
      <c r="C17" s="64"/>
      <c r="D17" s="64"/>
      <c r="E17" s="64"/>
      <c r="F17" s="154"/>
      <c r="G17" s="154"/>
      <c r="H17" s="65"/>
      <c r="N17" s="48"/>
      <c r="O17" s="49"/>
      <c r="P17" s="48"/>
      <c r="Q17" s="49"/>
      <c r="R17" s="49"/>
      <c r="S17" s="49"/>
      <c r="T17" s="49"/>
      <c r="U17" s="48"/>
      <c r="V17" s="48"/>
      <c r="W17" s="49"/>
      <c r="X17" s="48"/>
      <c r="Y17" s="48"/>
      <c r="Z17" s="48"/>
      <c r="AA17" s="48"/>
      <c r="AB17" s="48"/>
      <c r="AC17" s="48"/>
      <c r="AD17" s="50"/>
    </row>
    <row r="18" spans="1:30" ht="15.75" x14ac:dyDescent="0.25">
      <c r="A18" s="63"/>
      <c r="B18" s="64"/>
      <c r="C18" s="64"/>
      <c r="D18" s="64"/>
      <c r="E18" s="64"/>
      <c r="F18" s="64"/>
      <c r="G18" s="64"/>
      <c r="H18" s="65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1:30" x14ac:dyDescent="0.25">
      <c r="A19" s="74"/>
      <c r="B19" s="64"/>
      <c r="C19" s="64"/>
      <c r="D19" s="64"/>
      <c r="E19" s="64"/>
      <c r="F19" s="64"/>
      <c r="G19" s="64"/>
      <c r="H19" s="65"/>
    </row>
    <row r="20" spans="1:30" x14ac:dyDescent="0.25">
      <c r="A20" s="63"/>
      <c r="B20" s="64"/>
      <c r="C20" s="64"/>
      <c r="D20" s="64"/>
      <c r="E20" s="64"/>
      <c r="F20" s="64"/>
      <c r="G20" s="64"/>
      <c r="H20" s="65"/>
    </row>
    <row r="21" spans="1:30" ht="15.75" x14ac:dyDescent="0.25">
      <c r="A21" s="153" t="s">
        <v>502</v>
      </c>
      <c r="B21" s="154"/>
      <c r="C21" s="154"/>
      <c r="D21" s="154"/>
      <c r="E21" s="154"/>
      <c r="F21" s="154"/>
      <c r="G21" s="154"/>
      <c r="H21" s="155"/>
    </row>
    <row r="22" spans="1:30" ht="15.75" x14ac:dyDescent="0.25">
      <c r="A22" s="156" t="s">
        <v>518</v>
      </c>
      <c r="B22" s="157"/>
      <c r="C22" s="157"/>
      <c r="D22" s="157"/>
      <c r="E22" s="157"/>
      <c r="F22" s="157"/>
      <c r="G22" s="157"/>
      <c r="H22" s="158"/>
    </row>
  </sheetData>
  <mergeCells count="6">
    <mergeCell ref="A21:H21"/>
    <mergeCell ref="A22:H22"/>
    <mergeCell ref="A17:B17"/>
    <mergeCell ref="F17:G17"/>
    <mergeCell ref="A4:H4"/>
    <mergeCell ref="A5:H5"/>
  </mergeCells>
  <pageMargins left="1.38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sheetPr>
    <pageSetUpPr fitToPage="1"/>
  </sheetPr>
  <dimension ref="A1:AC226"/>
  <sheetViews>
    <sheetView view="pageBreakPreview" topLeftCell="A14" zoomScale="61" zoomScaleNormal="115" zoomScaleSheetLayoutView="61" workbookViewId="0">
      <selection activeCell="F21" sqref="F21:R29"/>
    </sheetView>
  </sheetViews>
  <sheetFormatPr baseColWidth="10" defaultColWidth="9.140625" defaultRowHeight="15" x14ac:dyDescent="0.25"/>
  <cols>
    <col min="1" max="1" width="52.7109375" customWidth="1"/>
    <col min="2" max="2" width="26" style="143" customWidth="1"/>
    <col min="3" max="3" width="18.85546875" customWidth="1"/>
    <col min="4" max="4" width="22.85546875" bestFit="1" customWidth="1"/>
    <col min="5" max="5" width="2.7109375" style="1" customWidth="1"/>
    <col min="6" max="6" width="22" customWidth="1"/>
    <col min="7" max="8" width="19.7109375" customWidth="1"/>
    <col min="9" max="9" width="19.7109375" bestFit="1" customWidth="1"/>
    <col min="10" max="10" width="19.28515625" bestFit="1" customWidth="1"/>
    <col min="11" max="11" width="19.42578125" customWidth="1"/>
    <col min="12" max="12" width="20.42578125" customWidth="1"/>
    <col min="13" max="13" width="7.5703125" hidden="1" customWidth="1"/>
    <col min="14" max="14" width="12.5703125" hidden="1" customWidth="1"/>
    <col min="15" max="15" width="9.140625" hidden="1" customWidth="1"/>
    <col min="16" max="16" width="12" hidden="1" customWidth="1"/>
    <col min="17" max="17" width="11.42578125" hidden="1" customWidth="1"/>
    <col min="18" max="18" width="21.42578125" style="27" customWidth="1"/>
    <col min="20" max="20" width="25.85546875" customWidth="1"/>
    <col min="21" max="27" width="6" customWidth="1"/>
    <col min="28" max="29" width="7" customWidth="1"/>
  </cols>
  <sheetData>
    <row r="1" spans="1:29" x14ac:dyDescent="0.25">
      <c r="A1" s="160"/>
      <c r="B1" s="160"/>
      <c r="E1"/>
    </row>
    <row r="2" spans="1:29" x14ac:dyDescent="0.25">
      <c r="A2" s="160"/>
      <c r="B2" s="160"/>
      <c r="E2"/>
    </row>
    <row r="3" spans="1:29" x14ac:dyDescent="0.25">
      <c r="A3" s="160"/>
      <c r="B3" s="160"/>
      <c r="E3"/>
    </row>
    <row r="4" spans="1:29" x14ac:dyDescent="0.25">
      <c r="A4" s="160"/>
      <c r="B4" s="160"/>
      <c r="E4"/>
    </row>
    <row r="5" spans="1:29" x14ac:dyDescent="0.25">
      <c r="A5" s="160"/>
      <c r="B5" s="160"/>
      <c r="E5"/>
    </row>
    <row r="6" spans="1:29" x14ac:dyDescent="0.25">
      <c r="A6" s="160"/>
      <c r="B6" s="160"/>
      <c r="E6"/>
    </row>
    <row r="7" spans="1:29" ht="18.75" x14ac:dyDescent="0.3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29" ht="15.75" x14ac:dyDescent="0.25">
      <c r="A8" s="162" t="s">
        <v>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</row>
    <row r="9" spans="1:29" ht="15.75" x14ac:dyDescent="0.25">
      <c r="A9" s="162" t="s">
        <v>501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29" x14ac:dyDescent="0.25">
      <c r="A10" s="163" t="s">
        <v>1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</row>
    <row r="11" spans="1:29" ht="15" customHeight="1" x14ac:dyDescent="0.25">
      <c r="A11" s="5"/>
      <c r="B11" s="130"/>
      <c r="C11" s="26"/>
      <c r="D11" s="26"/>
      <c r="E11" s="93"/>
      <c r="F11" s="164" t="s">
        <v>93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6"/>
    </row>
    <row r="12" spans="1:29" ht="31.5" x14ac:dyDescent="0.25">
      <c r="A12" s="6" t="s">
        <v>2</v>
      </c>
      <c r="B12" s="131" t="s">
        <v>104</v>
      </c>
      <c r="C12" s="7" t="s">
        <v>92</v>
      </c>
      <c r="D12" s="7" t="s">
        <v>553</v>
      </c>
      <c r="E12" s="94"/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7" t="s">
        <v>11</v>
      </c>
      <c r="O12" s="7" t="s">
        <v>12</v>
      </c>
      <c r="P12" s="7" t="s">
        <v>13</v>
      </c>
      <c r="Q12" s="7" t="s">
        <v>14</v>
      </c>
      <c r="R12" s="28" t="s">
        <v>94</v>
      </c>
      <c r="AB12" s="8"/>
      <c r="AC12" s="8"/>
    </row>
    <row r="13" spans="1:29" ht="20.25" customHeight="1" x14ac:dyDescent="0.25">
      <c r="A13" s="9" t="s">
        <v>15</v>
      </c>
      <c r="B13" s="132"/>
      <c r="C13" s="10"/>
      <c r="D13" s="10"/>
      <c r="E13" s="9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21" customHeight="1" x14ac:dyDescent="0.25">
      <c r="A14" s="12" t="s">
        <v>16</v>
      </c>
      <c r="B14" s="133">
        <f>+B15+B16+B17+B18+B19</f>
        <v>894933053</v>
      </c>
      <c r="C14" s="13">
        <f>+C15+C16+C17+C18+C19</f>
        <v>0</v>
      </c>
      <c r="D14" s="13">
        <f>+D15+D16+D17+D18+D19</f>
        <v>894933053</v>
      </c>
      <c r="E14" s="96"/>
      <c r="F14" s="14">
        <f>+F15+F16+F17+F19+F18</f>
        <v>48898300</v>
      </c>
      <c r="G14" s="14">
        <f>+G15+G16+G17+G19+G18</f>
        <v>50697863</v>
      </c>
      <c r="H14" s="14">
        <f>+H15+H16+H17+H19+H18</f>
        <v>54423737</v>
      </c>
      <c r="I14" s="14">
        <f>+I15+I16+I17+I19+I18</f>
        <v>50674871</v>
      </c>
      <c r="J14" s="14">
        <f>+J15+J16+J17+J19+J18</f>
        <v>56889550</v>
      </c>
      <c r="K14" s="15">
        <f t="shared" ref="K14:Q14" si="0">+K15+K16+K17+K19+K18</f>
        <v>52020198</v>
      </c>
      <c r="L14" s="15">
        <f t="shared" si="0"/>
        <v>78332176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>+F14+G14+H14+I14+J14+K14+L14+M14+N14+O14+P14+Q14</f>
        <v>391936695</v>
      </c>
      <c r="T14" s="16"/>
    </row>
    <row r="15" spans="1:29" ht="24.95" customHeight="1" x14ac:dyDescent="0.25">
      <c r="A15" s="17" t="s">
        <v>17</v>
      </c>
      <c r="B15" s="134">
        <v>655802812</v>
      </c>
      <c r="C15" s="18"/>
      <c r="D15" s="18">
        <f>+B15+C15</f>
        <v>655802812</v>
      </c>
      <c r="E15" s="97"/>
      <c r="F15" s="2">
        <v>40884299</v>
      </c>
      <c r="G15" s="2">
        <v>42540514</v>
      </c>
      <c r="H15" s="2">
        <v>45458009</v>
      </c>
      <c r="I15" s="2">
        <v>42075508</v>
      </c>
      <c r="J15" s="2">
        <v>46164804</v>
      </c>
      <c r="K15" s="2">
        <v>42985277</v>
      </c>
      <c r="L15" s="2">
        <v>43828565</v>
      </c>
      <c r="M15" s="2"/>
      <c r="N15" s="2"/>
      <c r="O15" s="2"/>
      <c r="P15" s="2"/>
      <c r="Q15" s="2"/>
      <c r="R15" s="2">
        <f>+F15+G15+H15+I15+J15+K15+L15+M15+N15+O15+P15+Q15</f>
        <v>303936976</v>
      </c>
    </row>
    <row r="16" spans="1:29" ht="24.95" customHeight="1" x14ac:dyDescent="0.25">
      <c r="A16" s="17" t="s">
        <v>18</v>
      </c>
      <c r="B16" s="134">
        <v>37713685</v>
      </c>
      <c r="C16" s="18"/>
      <c r="D16" s="18">
        <f>+B16+C16</f>
        <v>37713685</v>
      </c>
      <c r="E16" s="97"/>
      <c r="F16" s="2">
        <v>2659255</v>
      </c>
      <c r="G16" s="11">
        <v>2606592</v>
      </c>
      <c r="H16" s="2">
        <v>2871558</v>
      </c>
      <c r="I16" s="2">
        <v>2690267</v>
      </c>
      <c r="J16" s="2">
        <v>4685766</v>
      </c>
      <c r="K16" s="2">
        <v>2972144</v>
      </c>
      <c r="L16" s="2">
        <v>2732421</v>
      </c>
      <c r="M16" s="2"/>
      <c r="N16" s="2"/>
      <c r="O16" s="2"/>
      <c r="P16" s="2"/>
      <c r="Q16" s="2"/>
      <c r="R16" s="2">
        <f t="shared" ref="R16:R78" si="1">+F16+G16+H16+I16+J16+K16+L16+M16+N16+O16+P16+Q16</f>
        <v>21218003</v>
      </c>
    </row>
    <row r="17" spans="1:20" ht="24.95" customHeight="1" x14ac:dyDescent="0.25">
      <c r="A17" s="17" t="s">
        <v>19</v>
      </c>
      <c r="B17" s="134">
        <v>331800</v>
      </c>
      <c r="C17" s="18"/>
      <c r="D17" s="18">
        <f t="shared" ref="D16:D19" si="2">+B17+C17</f>
        <v>331800</v>
      </c>
      <c r="E17" s="97"/>
      <c r="F17" s="2"/>
      <c r="G17" s="11"/>
      <c r="H17" s="11"/>
      <c r="I17" s="2"/>
      <c r="J17" s="2"/>
      <c r="K17" s="11"/>
      <c r="L17" s="11"/>
      <c r="M17" s="11"/>
      <c r="N17" s="11"/>
      <c r="O17" s="11"/>
      <c r="P17" s="11"/>
      <c r="Q17" s="11"/>
      <c r="R17" s="11">
        <f t="shared" si="1"/>
        <v>0</v>
      </c>
    </row>
    <row r="18" spans="1:20" ht="24.95" customHeight="1" x14ac:dyDescent="0.25">
      <c r="A18" s="17" t="s">
        <v>20</v>
      </c>
      <c r="B18" s="134">
        <v>119182767</v>
      </c>
      <c r="C18" s="18"/>
      <c r="D18" s="18">
        <f t="shared" si="2"/>
        <v>119182767</v>
      </c>
      <c r="E18" s="97"/>
      <c r="F18" s="2">
        <v>20075</v>
      </c>
      <c r="G18" s="11">
        <v>44486</v>
      </c>
      <c r="H18" s="11">
        <v>326085</v>
      </c>
      <c r="I18" s="2">
        <v>296739</v>
      </c>
      <c r="J18" s="2">
        <v>261561</v>
      </c>
      <c r="K18" s="19">
        <v>122870</v>
      </c>
      <c r="L18" s="11">
        <v>25624956</v>
      </c>
      <c r="M18" s="11"/>
      <c r="O18" s="11"/>
      <c r="P18" s="11"/>
      <c r="Q18" s="11"/>
      <c r="R18" s="11">
        <f t="shared" si="1"/>
        <v>26696772</v>
      </c>
    </row>
    <row r="19" spans="1:20" ht="24.95" customHeight="1" x14ac:dyDescent="0.25">
      <c r="A19" s="17" t="s">
        <v>21</v>
      </c>
      <c r="B19" s="134">
        <v>81901989</v>
      </c>
      <c r="C19" s="18"/>
      <c r="D19" s="18">
        <f t="shared" si="2"/>
        <v>81901989</v>
      </c>
      <c r="E19" s="97"/>
      <c r="F19" s="2">
        <v>5334671</v>
      </c>
      <c r="G19" s="11">
        <v>5506271</v>
      </c>
      <c r="H19" s="11">
        <v>5768085</v>
      </c>
      <c r="I19" s="2">
        <v>5612357</v>
      </c>
      <c r="J19" s="2">
        <v>5777419</v>
      </c>
      <c r="K19" s="11">
        <v>5939907</v>
      </c>
      <c r="L19" s="11">
        <v>6146234</v>
      </c>
      <c r="M19" s="11"/>
      <c r="N19" s="20"/>
      <c r="O19" s="11"/>
      <c r="P19" s="11"/>
      <c r="Q19" s="11"/>
      <c r="R19" s="11">
        <f t="shared" si="1"/>
        <v>40084944</v>
      </c>
    </row>
    <row r="20" spans="1:20" ht="24.95" customHeight="1" x14ac:dyDescent="0.25">
      <c r="A20" s="12" t="s">
        <v>22</v>
      </c>
      <c r="B20" s="133">
        <f>+B21+B22+B23+B24+B25+B26+B27+B28+B29</f>
        <v>486063671</v>
      </c>
      <c r="C20" s="13">
        <f>+C21+C22+C23+C24+C25+C26+C27+C28+C29</f>
        <v>0</v>
      </c>
      <c r="D20" s="13">
        <f>+D21+D22+D23+D24+D25+D26+D27+D28+D29</f>
        <v>426422451</v>
      </c>
      <c r="E20" s="98"/>
      <c r="F20" s="14">
        <f>+F21+F22+F23+F24+F25+F26+F27+F28+F29</f>
        <v>13027253</v>
      </c>
      <c r="G20" s="14">
        <f t="shared" ref="G20:O20" si="3">+G21+G22+G23+G24+G25+G26+G27+G28+G29</f>
        <v>8924283</v>
      </c>
      <c r="H20" s="14">
        <f t="shared" si="3"/>
        <v>24454636</v>
      </c>
      <c r="I20" s="14">
        <f>+I21+I22+I23+I24+I25+I26+I27+I28+I29</f>
        <v>20566528</v>
      </c>
      <c r="J20" s="14">
        <f>+J21+J22+J23+J24+J25+J26+J27+J28+J29</f>
        <v>17464279</v>
      </c>
      <c r="K20" s="15">
        <f t="shared" si="3"/>
        <v>14351501</v>
      </c>
      <c r="L20" s="15">
        <f t="shared" si="3"/>
        <v>29105867</v>
      </c>
      <c r="M20" s="15">
        <f t="shared" si="3"/>
        <v>0</v>
      </c>
      <c r="N20" s="29">
        <f t="shared" si="3"/>
        <v>0</v>
      </c>
      <c r="O20" s="29">
        <f t="shared" si="3"/>
        <v>0</v>
      </c>
      <c r="P20" s="29">
        <f>+P21+P22+P23+P24+P25+P26+P27+P28+P29</f>
        <v>0</v>
      </c>
      <c r="Q20" s="29">
        <f>+Q21+Q22+Q23+Q24+Q25+Q26+Q27+Q28+Q29</f>
        <v>0</v>
      </c>
      <c r="R20" s="29">
        <f t="shared" si="1"/>
        <v>127894347</v>
      </c>
    </row>
    <row r="21" spans="1:20" ht="27.75" customHeight="1" x14ac:dyDescent="0.25">
      <c r="A21" s="17" t="s">
        <v>23</v>
      </c>
      <c r="B21" s="134">
        <v>27715406</v>
      </c>
      <c r="C21" s="18"/>
      <c r="D21" s="18">
        <v>27715406</v>
      </c>
      <c r="E21" s="97"/>
      <c r="F21" s="2">
        <v>2027374</v>
      </c>
      <c r="G21" s="11">
        <v>1540256</v>
      </c>
      <c r="H21" s="11">
        <v>1604319</v>
      </c>
      <c r="I21" s="2">
        <v>2985726</v>
      </c>
      <c r="J21" s="2">
        <v>2272696</v>
      </c>
      <c r="K21" s="11">
        <v>1475422</v>
      </c>
      <c r="L21" s="11">
        <v>2520931</v>
      </c>
      <c r="M21" s="11"/>
      <c r="N21" s="11"/>
      <c r="O21" s="11"/>
      <c r="P21" s="11"/>
      <c r="Q21" s="11"/>
      <c r="R21" s="11">
        <f t="shared" si="1"/>
        <v>14426724</v>
      </c>
      <c r="T21" s="19">
        <v>2665114.5299999998</v>
      </c>
    </row>
    <row r="22" spans="1:20" ht="30.75" customHeight="1" x14ac:dyDescent="0.25">
      <c r="A22" s="17" t="s">
        <v>24</v>
      </c>
      <c r="B22" s="134">
        <v>49275894</v>
      </c>
      <c r="C22" s="18"/>
      <c r="D22" s="18">
        <v>49800893</v>
      </c>
      <c r="E22" s="97"/>
      <c r="F22" s="2">
        <v>2868766</v>
      </c>
      <c r="G22" s="11">
        <v>81376</v>
      </c>
      <c r="H22" s="11">
        <v>484875</v>
      </c>
      <c r="I22" s="2">
        <v>87556</v>
      </c>
      <c r="J22" s="2">
        <v>2410545</v>
      </c>
      <c r="K22" s="11">
        <v>383426</v>
      </c>
      <c r="L22" s="11">
        <v>2363632</v>
      </c>
      <c r="M22" s="11"/>
      <c r="N22" s="11"/>
      <c r="O22" s="11"/>
      <c r="P22" s="11"/>
      <c r="Q22" s="11"/>
      <c r="R22" s="11">
        <f t="shared" si="1"/>
        <v>8680176</v>
      </c>
      <c r="T22" s="19">
        <v>2795738.31</v>
      </c>
    </row>
    <row r="23" spans="1:20" ht="24.95" customHeight="1" x14ac:dyDescent="0.25">
      <c r="A23" s="17" t="s">
        <v>25</v>
      </c>
      <c r="B23" s="134">
        <v>9300000</v>
      </c>
      <c r="C23" s="18"/>
      <c r="D23" s="18">
        <v>9300000</v>
      </c>
      <c r="E23" s="97"/>
      <c r="F23" s="2">
        <v>288942</v>
      </c>
      <c r="G23" s="11">
        <v>906634</v>
      </c>
      <c r="H23" s="11">
        <v>1099562</v>
      </c>
      <c r="I23" s="2">
        <v>781617</v>
      </c>
      <c r="J23" s="2">
        <v>594260</v>
      </c>
      <c r="K23" s="11">
        <v>233650</v>
      </c>
      <c r="L23" s="11">
        <v>835120</v>
      </c>
      <c r="M23" s="11"/>
      <c r="N23" s="11"/>
      <c r="O23" s="11"/>
      <c r="P23" s="11"/>
      <c r="Q23" s="11"/>
      <c r="R23" s="11">
        <f t="shared" si="1"/>
        <v>4739785</v>
      </c>
      <c r="T23" s="19">
        <v>316567.02</v>
      </c>
    </row>
    <row r="24" spans="1:20" ht="24.95" customHeight="1" x14ac:dyDescent="0.25">
      <c r="A24" s="17" t="s">
        <v>26</v>
      </c>
      <c r="B24" s="134">
        <v>4090000</v>
      </c>
      <c r="C24" s="18"/>
      <c r="D24" s="18">
        <v>4302000</v>
      </c>
      <c r="E24" s="97"/>
      <c r="F24" s="2">
        <v>7230</v>
      </c>
      <c r="G24" s="11">
        <v>9170</v>
      </c>
      <c r="H24" s="11">
        <v>268000</v>
      </c>
      <c r="I24" s="2">
        <v>414540</v>
      </c>
      <c r="J24" s="2">
        <v>41160</v>
      </c>
      <c r="K24" s="11">
        <v>19385</v>
      </c>
      <c r="L24" s="11">
        <v>41060</v>
      </c>
      <c r="M24" s="11"/>
      <c r="N24" s="11"/>
      <c r="O24" s="11"/>
      <c r="P24" s="11"/>
      <c r="Q24" s="11"/>
      <c r="R24" s="11">
        <f t="shared" si="1"/>
        <v>800545</v>
      </c>
    </row>
    <row r="25" spans="1:20" ht="24.95" customHeight="1" x14ac:dyDescent="0.25">
      <c r="A25" s="17" t="s">
        <v>27</v>
      </c>
      <c r="B25" s="134">
        <v>78238094</v>
      </c>
      <c r="C25" s="18"/>
      <c r="D25" s="18">
        <v>48556370</v>
      </c>
      <c r="E25" s="97"/>
      <c r="F25" s="2">
        <v>2072696</v>
      </c>
      <c r="G25" s="11">
        <v>1799577</v>
      </c>
      <c r="H25" s="11">
        <v>1921929</v>
      </c>
      <c r="I25" s="2">
        <v>5014598</v>
      </c>
      <c r="J25" s="2">
        <v>2490174</v>
      </c>
      <c r="K25" s="11">
        <v>2670442</v>
      </c>
      <c r="L25" s="11">
        <v>3684157</v>
      </c>
      <c r="M25" s="11"/>
      <c r="N25" s="11"/>
      <c r="O25" s="11"/>
      <c r="P25" s="11"/>
      <c r="Q25" s="11"/>
      <c r="R25" s="11">
        <f t="shared" si="1"/>
        <v>19653573</v>
      </c>
    </row>
    <row r="26" spans="1:20" ht="24.95" customHeight="1" x14ac:dyDescent="0.25">
      <c r="A26" s="17" t="s">
        <v>28</v>
      </c>
      <c r="B26" s="134">
        <v>55665700</v>
      </c>
      <c r="C26" s="18"/>
      <c r="D26" s="18">
        <v>55665700</v>
      </c>
      <c r="E26" s="97"/>
      <c r="F26" s="2">
        <v>3567872</v>
      </c>
      <c r="G26" s="11">
        <v>3536213</v>
      </c>
      <c r="H26" s="11">
        <v>3755131</v>
      </c>
      <c r="I26" s="2">
        <v>3843902</v>
      </c>
      <c r="J26" s="2">
        <v>4049462</v>
      </c>
      <c r="K26" s="11">
        <v>4007274</v>
      </c>
      <c r="L26" s="11">
        <v>4344655</v>
      </c>
      <c r="M26" s="11"/>
      <c r="N26" s="11"/>
      <c r="O26" s="11"/>
      <c r="P26" s="11"/>
      <c r="Q26" s="11"/>
      <c r="R26" s="11">
        <f t="shared" si="1"/>
        <v>27104509</v>
      </c>
    </row>
    <row r="27" spans="1:20" ht="43.5" customHeight="1" x14ac:dyDescent="0.25">
      <c r="A27" s="17" t="s">
        <v>29</v>
      </c>
      <c r="B27" s="134">
        <v>20575345</v>
      </c>
      <c r="C27" s="18"/>
      <c r="D27" s="18">
        <v>18121539</v>
      </c>
      <c r="E27" s="97"/>
      <c r="F27" s="2">
        <v>372014</v>
      </c>
      <c r="G27" s="11">
        <v>6265</v>
      </c>
      <c r="H27" s="11">
        <v>395461</v>
      </c>
      <c r="I27" s="2">
        <v>210918</v>
      </c>
      <c r="J27" s="2">
        <v>104873</v>
      </c>
      <c r="K27" s="11">
        <v>134153</v>
      </c>
      <c r="L27" s="11">
        <v>111676</v>
      </c>
      <c r="M27" s="11"/>
      <c r="N27" s="11"/>
      <c r="O27" s="11"/>
      <c r="P27" s="21"/>
      <c r="Q27" s="21"/>
      <c r="R27" s="11">
        <f t="shared" si="1"/>
        <v>1335360</v>
      </c>
    </row>
    <row r="28" spans="1:20" ht="51.75" customHeight="1" x14ac:dyDescent="0.25">
      <c r="A28" s="17" t="s">
        <v>30</v>
      </c>
      <c r="B28" s="134">
        <v>233881678</v>
      </c>
      <c r="C28" s="18"/>
      <c r="D28" s="18">
        <v>198857124</v>
      </c>
      <c r="E28" s="97"/>
      <c r="F28" s="2">
        <v>1622303</v>
      </c>
      <c r="G28" s="11">
        <v>984616</v>
      </c>
      <c r="H28" s="11">
        <v>14780523</v>
      </c>
      <c r="I28" s="2">
        <v>7167861</v>
      </c>
      <c r="J28" s="2">
        <v>5183358</v>
      </c>
      <c r="K28" s="11">
        <v>4871764</v>
      </c>
      <c r="L28" s="11">
        <v>13806416</v>
      </c>
      <c r="M28" s="11"/>
      <c r="N28" s="11"/>
      <c r="O28" s="11"/>
      <c r="P28" s="11"/>
      <c r="Q28" s="11"/>
      <c r="R28" s="11">
        <f t="shared" si="1"/>
        <v>48416841</v>
      </c>
    </row>
    <row r="29" spans="1:20" ht="24.95" customHeight="1" x14ac:dyDescent="0.25">
      <c r="A29" s="17" t="s">
        <v>31</v>
      </c>
      <c r="B29" s="134">
        <v>7321554</v>
      </c>
      <c r="C29" s="18"/>
      <c r="D29" s="18">
        <v>14103419</v>
      </c>
      <c r="E29" s="97"/>
      <c r="F29" s="2">
        <v>200056</v>
      </c>
      <c r="G29" s="11">
        <v>60176</v>
      </c>
      <c r="H29" s="11">
        <v>144836</v>
      </c>
      <c r="I29" s="2">
        <v>59810</v>
      </c>
      <c r="J29" s="2">
        <v>317751</v>
      </c>
      <c r="K29" s="11">
        <v>555985</v>
      </c>
      <c r="L29" s="11">
        <v>1398220</v>
      </c>
      <c r="M29" s="11"/>
      <c r="O29" s="11"/>
      <c r="P29" s="11"/>
      <c r="Q29" s="11"/>
      <c r="R29" s="11">
        <f t="shared" si="1"/>
        <v>2736834</v>
      </c>
    </row>
    <row r="30" spans="1:20" ht="24.95" customHeight="1" x14ac:dyDescent="0.25">
      <c r="A30" s="12" t="s">
        <v>32</v>
      </c>
      <c r="B30" s="133">
        <f>+B31+B32+B34+B33+B35+B36+B37+B38+B39</f>
        <v>59520846</v>
      </c>
      <c r="C30" s="13">
        <f>+C31+C32+C33+C34+C35+C36+C37+C38+C39</f>
        <v>220917</v>
      </c>
      <c r="D30" s="13">
        <f>+D31+D32+D33+D34+D35+D36+D37+D38+D39</f>
        <v>54330679</v>
      </c>
      <c r="E30" s="98"/>
      <c r="F30" s="14">
        <f>+F31+F32+F33+F34+F35+F36+F37+F38+F39</f>
        <v>1530088</v>
      </c>
      <c r="G30" s="14">
        <f t="shared" ref="G30:Q30" si="4">+G31+G32+G33+G34+G35+G36+G37+G38+G39</f>
        <v>2268981</v>
      </c>
      <c r="H30" s="14">
        <f t="shared" si="4"/>
        <v>2350972</v>
      </c>
      <c r="I30" s="14">
        <f t="shared" si="4"/>
        <v>1539838</v>
      </c>
      <c r="J30" s="14">
        <f t="shared" si="4"/>
        <v>5996797</v>
      </c>
      <c r="K30" s="15">
        <f t="shared" si="4"/>
        <v>5170146</v>
      </c>
      <c r="L30" s="15">
        <f t="shared" si="4"/>
        <v>2952870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  <c r="Q30" s="15">
        <f t="shared" si="4"/>
        <v>0</v>
      </c>
      <c r="R30" s="15">
        <f t="shared" si="1"/>
        <v>21809692</v>
      </c>
    </row>
    <row r="31" spans="1:20" ht="30" customHeight="1" x14ac:dyDescent="0.25">
      <c r="A31" s="17" t="s">
        <v>33</v>
      </c>
      <c r="B31" s="134">
        <v>2809631</v>
      </c>
      <c r="C31" s="18"/>
      <c r="D31" s="18">
        <v>2809631</v>
      </c>
      <c r="E31" s="97"/>
      <c r="F31" s="2">
        <v>97363</v>
      </c>
      <c r="G31" s="11">
        <v>117885</v>
      </c>
      <c r="H31" s="11">
        <v>195187</v>
      </c>
      <c r="I31" s="2">
        <v>142983</v>
      </c>
      <c r="J31" s="2">
        <v>373953</v>
      </c>
      <c r="K31" s="11">
        <v>2582816</v>
      </c>
      <c r="L31" s="11">
        <v>515498</v>
      </c>
      <c r="M31" s="11"/>
      <c r="N31" s="11"/>
      <c r="O31" s="11"/>
      <c r="P31" s="11"/>
      <c r="Q31" s="11"/>
      <c r="R31" s="11">
        <f t="shared" si="1"/>
        <v>4025685</v>
      </c>
    </row>
    <row r="32" spans="1:20" ht="24.95" customHeight="1" x14ac:dyDescent="0.25">
      <c r="A32" s="17" t="s">
        <v>34</v>
      </c>
      <c r="B32" s="134">
        <v>5801854</v>
      </c>
      <c r="C32" s="18"/>
      <c r="D32" s="18">
        <v>1993655</v>
      </c>
      <c r="E32" s="97"/>
      <c r="F32" s="2">
        <v>11446</v>
      </c>
      <c r="G32" s="11"/>
      <c r="H32" s="11">
        <v>12403</v>
      </c>
      <c r="I32" s="2">
        <v>203668</v>
      </c>
      <c r="J32" s="2"/>
      <c r="K32" s="11"/>
      <c r="L32" s="11">
        <v>70614</v>
      </c>
      <c r="M32" s="11"/>
      <c r="N32" s="11"/>
      <c r="O32" s="11"/>
      <c r="P32" s="11"/>
      <c r="Q32" s="11"/>
      <c r="R32" s="11">
        <f t="shared" si="1"/>
        <v>298131</v>
      </c>
    </row>
    <row r="33" spans="1:18" ht="30" customHeight="1" x14ac:dyDescent="0.25">
      <c r="A33" s="17" t="s">
        <v>35</v>
      </c>
      <c r="B33" s="134">
        <v>4660086</v>
      </c>
      <c r="C33" s="18"/>
      <c r="D33" s="18">
        <v>6827420</v>
      </c>
      <c r="E33" s="97"/>
      <c r="F33" s="2">
        <v>103085</v>
      </c>
      <c r="G33" s="11">
        <v>134356</v>
      </c>
      <c r="H33" s="11">
        <v>129340</v>
      </c>
      <c r="I33" s="2">
        <v>110200</v>
      </c>
      <c r="J33" s="2">
        <v>3425264</v>
      </c>
      <c r="K33" s="11">
        <v>166809</v>
      </c>
      <c r="L33" s="11">
        <v>150917</v>
      </c>
      <c r="M33" s="11"/>
      <c r="N33" s="11"/>
      <c r="O33" s="11"/>
      <c r="P33" s="11"/>
      <c r="Q33" s="11"/>
      <c r="R33" s="11">
        <f t="shared" si="1"/>
        <v>4219971</v>
      </c>
    </row>
    <row r="34" spans="1:18" ht="24.95" customHeight="1" x14ac:dyDescent="0.25">
      <c r="A34" s="17" t="s">
        <v>36</v>
      </c>
      <c r="B34" s="134">
        <v>151739</v>
      </c>
      <c r="C34" s="18"/>
      <c r="D34" s="18">
        <v>151739</v>
      </c>
      <c r="E34" s="97"/>
      <c r="F34" s="2"/>
      <c r="G34" s="11"/>
      <c r="H34" s="11"/>
      <c r="I34" s="11"/>
      <c r="J34" s="11">
        <v>1976</v>
      </c>
      <c r="K34" s="11">
        <v>6460</v>
      </c>
      <c r="L34" s="11">
        <v>17952</v>
      </c>
      <c r="M34" s="11"/>
      <c r="N34" s="11"/>
      <c r="O34" s="11"/>
      <c r="P34" s="11"/>
      <c r="Q34" s="11"/>
      <c r="R34" s="11">
        <f t="shared" si="1"/>
        <v>26388</v>
      </c>
    </row>
    <row r="35" spans="1:18" ht="33" customHeight="1" x14ac:dyDescent="0.25">
      <c r="A35" s="17" t="s">
        <v>37</v>
      </c>
      <c r="B35" s="134">
        <v>1022642</v>
      </c>
      <c r="C35" s="18"/>
      <c r="D35" s="18">
        <v>1266570</v>
      </c>
      <c r="E35" s="97"/>
      <c r="F35" s="2">
        <v>10875</v>
      </c>
      <c r="G35" s="11">
        <v>16754</v>
      </c>
      <c r="H35" s="11">
        <v>1915</v>
      </c>
      <c r="I35" s="11">
        <v>65410</v>
      </c>
      <c r="J35" s="11">
        <v>215774</v>
      </c>
      <c r="K35" s="11">
        <v>1180</v>
      </c>
      <c r="L35" s="11">
        <v>3805</v>
      </c>
      <c r="M35" s="11"/>
      <c r="N35" s="11"/>
      <c r="O35" s="11"/>
      <c r="P35" s="11"/>
      <c r="Q35" s="11"/>
      <c r="R35" s="11">
        <f t="shared" si="1"/>
        <v>315713</v>
      </c>
    </row>
    <row r="36" spans="1:18" ht="35.25" customHeight="1" x14ac:dyDescent="0.25">
      <c r="A36" s="17" t="s">
        <v>38</v>
      </c>
      <c r="B36" s="134">
        <v>309360</v>
      </c>
      <c r="C36" s="18"/>
      <c r="D36" s="18">
        <v>309360</v>
      </c>
      <c r="E36" s="97"/>
      <c r="F36" s="2"/>
      <c r="G36" s="11"/>
      <c r="H36" s="11">
        <v>945</v>
      </c>
      <c r="I36" s="2"/>
      <c r="J36" s="2">
        <v>4760</v>
      </c>
      <c r="K36" s="11">
        <v>1752</v>
      </c>
      <c r="L36" s="11">
        <v>5609</v>
      </c>
      <c r="M36" s="11"/>
      <c r="N36" s="11"/>
      <c r="O36" s="11"/>
      <c r="P36" s="11"/>
      <c r="Q36" s="11"/>
      <c r="R36" s="11">
        <f t="shared" si="1"/>
        <v>13066</v>
      </c>
    </row>
    <row r="37" spans="1:18" ht="33.75" customHeight="1" x14ac:dyDescent="0.25">
      <c r="A37" s="17" t="s">
        <v>39</v>
      </c>
      <c r="B37" s="134">
        <v>28950879</v>
      </c>
      <c r="C37" s="18"/>
      <c r="D37" s="18">
        <v>28950880</v>
      </c>
      <c r="E37" s="97"/>
      <c r="F37" s="2">
        <v>890539</v>
      </c>
      <c r="G37" s="11">
        <v>1747514</v>
      </c>
      <c r="H37" s="11">
        <v>1181335</v>
      </c>
      <c r="I37" s="2">
        <v>666838</v>
      </c>
      <c r="J37" s="2">
        <v>1469523</v>
      </c>
      <c r="K37" s="11">
        <v>1404223</v>
      </c>
      <c r="L37" s="11">
        <v>1549797</v>
      </c>
      <c r="M37" s="11"/>
      <c r="N37" s="11"/>
      <c r="O37" s="11"/>
      <c r="P37" s="11"/>
      <c r="Q37" s="11"/>
      <c r="R37" s="11">
        <f t="shared" si="1"/>
        <v>8909769</v>
      </c>
    </row>
    <row r="38" spans="1:18" ht="35.25" customHeight="1" x14ac:dyDescent="0.25">
      <c r="A38" s="17" t="s">
        <v>40</v>
      </c>
      <c r="B38" s="134"/>
      <c r="C38" s="18"/>
      <c r="D38" s="18"/>
      <c r="E38" s="97"/>
      <c r="F38" s="2">
        <v>0</v>
      </c>
      <c r="G38" s="11"/>
      <c r="H38" s="11"/>
      <c r="K38" s="11"/>
      <c r="L38" s="11"/>
      <c r="M38" s="11"/>
      <c r="R38" s="27">
        <f t="shared" si="1"/>
        <v>0</v>
      </c>
    </row>
    <row r="39" spans="1:18" ht="24.95" customHeight="1" x14ac:dyDescent="0.25">
      <c r="A39" s="17" t="s">
        <v>41</v>
      </c>
      <c r="B39" s="134">
        <v>15814655</v>
      </c>
      <c r="C39" s="18">
        <v>220917</v>
      </c>
      <c r="D39" s="18">
        <v>12021424</v>
      </c>
      <c r="E39" s="97"/>
      <c r="F39" s="2">
        <v>416780</v>
      </c>
      <c r="G39" s="11">
        <v>252472</v>
      </c>
      <c r="H39" s="11">
        <v>829847</v>
      </c>
      <c r="I39" s="2">
        <v>350739</v>
      </c>
      <c r="J39" s="2">
        <v>505547</v>
      </c>
      <c r="K39" s="11">
        <v>1006906</v>
      </c>
      <c r="L39" s="11">
        <v>638678</v>
      </c>
      <c r="M39" s="11"/>
      <c r="N39" s="11"/>
      <c r="O39" s="11"/>
      <c r="P39" s="11"/>
      <c r="Q39" s="11"/>
      <c r="R39" s="11">
        <f t="shared" si="1"/>
        <v>4000969</v>
      </c>
    </row>
    <row r="40" spans="1:18" ht="24.95" customHeight="1" x14ac:dyDescent="0.25">
      <c r="A40" s="12" t="s">
        <v>42</v>
      </c>
      <c r="B40" s="133">
        <f>+B41+B42+B43+B44+B45+B46+B47</f>
        <v>5391300</v>
      </c>
      <c r="C40" s="13">
        <f>+C41+C42+C43+C44+C45+C46+C47</f>
        <v>0</v>
      </c>
      <c r="D40" s="13">
        <f>+D41+D42+D43+D44+D45+D46+D47</f>
        <v>5391300</v>
      </c>
      <c r="E40" s="98"/>
      <c r="F40" s="14">
        <f>+F41+F42+F43+F44+F45+F46+F47</f>
        <v>20000</v>
      </c>
      <c r="G40" s="14">
        <f t="shared" ref="G40:Q40" si="5">+G41+G42+G43+G44+G45+G46+G47</f>
        <v>20000</v>
      </c>
      <c r="H40" s="14">
        <f t="shared" si="5"/>
        <v>652531</v>
      </c>
      <c r="I40" s="14">
        <f t="shared" si="5"/>
        <v>10000</v>
      </c>
      <c r="J40" s="14">
        <f t="shared" si="5"/>
        <v>63523</v>
      </c>
      <c r="K40" s="15">
        <f t="shared" si="5"/>
        <v>259622</v>
      </c>
      <c r="L40" s="15">
        <f t="shared" si="5"/>
        <v>0</v>
      </c>
      <c r="M40" s="15">
        <f t="shared" si="5"/>
        <v>0</v>
      </c>
      <c r="N40" s="15">
        <f t="shared" si="5"/>
        <v>0</v>
      </c>
      <c r="O40" s="15">
        <f t="shared" si="5"/>
        <v>0</v>
      </c>
      <c r="P40" s="15">
        <f t="shared" si="5"/>
        <v>0</v>
      </c>
      <c r="Q40" s="15">
        <f t="shared" si="5"/>
        <v>0</v>
      </c>
      <c r="R40" s="15">
        <f t="shared" si="1"/>
        <v>1025676</v>
      </c>
    </row>
    <row r="41" spans="1:18" ht="42.75" customHeight="1" x14ac:dyDescent="0.25">
      <c r="A41" s="17" t="s">
        <v>43</v>
      </c>
      <c r="B41" s="134">
        <v>4890000</v>
      </c>
      <c r="C41" s="18"/>
      <c r="D41" s="18">
        <v>4890000</v>
      </c>
      <c r="E41" s="97"/>
      <c r="F41" s="2"/>
      <c r="G41" s="11">
        <v>20000</v>
      </c>
      <c r="H41" s="11">
        <v>652531</v>
      </c>
      <c r="I41" s="11">
        <v>10000</v>
      </c>
      <c r="J41" s="11"/>
      <c r="K41" s="11">
        <v>259622</v>
      </c>
      <c r="L41" s="11"/>
      <c r="M41" s="11"/>
      <c r="N41" s="11"/>
      <c r="O41" s="11"/>
      <c r="P41" s="11"/>
      <c r="Q41" s="11"/>
      <c r="R41" s="11">
        <f t="shared" si="1"/>
        <v>942153</v>
      </c>
    </row>
    <row r="42" spans="1:18" ht="33.75" hidden="1" customHeight="1" x14ac:dyDescent="0.25">
      <c r="A42" s="17" t="s">
        <v>44</v>
      </c>
      <c r="B42" s="134"/>
      <c r="C42" s="18"/>
      <c r="D42" s="18"/>
      <c r="E42" s="97"/>
      <c r="F42" s="2">
        <v>0</v>
      </c>
      <c r="G42" s="11"/>
      <c r="H42" s="11"/>
      <c r="K42" s="11"/>
      <c r="L42" s="11"/>
      <c r="M42" s="11"/>
      <c r="R42" s="27">
        <f t="shared" si="1"/>
        <v>0</v>
      </c>
    </row>
    <row r="43" spans="1:18" ht="30" hidden="1" customHeight="1" x14ac:dyDescent="0.25">
      <c r="A43" s="17" t="s">
        <v>45</v>
      </c>
      <c r="B43" s="134"/>
      <c r="C43" s="18"/>
      <c r="D43" s="18"/>
      <c r="E43" s="97"/>
      <c r="F43" s="2">
        <v>0</v>
      </c>
      <c r="G43" s="11"/>
      <c r="H43" s="11"/>
      <c r="K43" s="11"/>
      <c r="L43" s="11"/>
      <c r="M43" s="11"/>
      <c r="R43" s="27">
        <f t="shared" si="1"/>
        <v>0</v>
      </c>
    </row>
    <row r="44" spans="1:18" ht="33" hidden="1" customHeight="1" x14ac:dyDescent="0.25">
      <c r="A44" s="17" t="s">
        <v>46</v>
      </c>
      <c r="B44" s="134"/>
      <c r="C44" s="18"/>
      <c r="D44" s="18"/>
      <c r="E44" s="97"/>
      <c r="F44" s="2">
        <v>0</v>
      </c>
      <c r="G44" s="11"/>
      <c r="H44" s="11"/>
      <c r="K44" s="11"/>
      <c r="L44" s="11"/>
      <c r="M44" s="11"/>
      <c r="R44" s="27">
        <f t="shared" si="1"/>
        <v>0</v>
      </c>
    </row>
    <row r="45" spans="1:18" ht="32.25" hidden="1" customHeight="1" x14ac:dyDescent="0.25">
      <c r="A45" s="17" t="s">
        <v>47</v>
      </c>
      <c r="B45" s="134"/>
      <c r="C45" s="18"/>
      <c r="D45" s="18"/>
      <c r="E45" s="97"/>
      <c r="F45" s="2">
        <v>0</v>
      </c>
      <c r="G45" s="11"/>
      <c r="H45" s="11"/>
      <c r="K45" s="11"/>
      <c r="L45" s="11"/>
      <c r="M45" s="11"/>
      <c r="R45" s="27">
        <f t="shared" si="1"/>
        <v>0</v>
      </c>
    </row>
    <row r="46" spans="1:18" ht="30.75" customHeight="1" x14ac:dyDescent="0.25">
      <c r="A46" s="17" t="s">
        <v>48</v>
      </c>
      <c r="B46" s="134">
        <v>501300</v>
      </c>
      <c r="C46" s="18"/>
      <c r="D46" s="18">
        <v>501300</v>
      </c>
      <c r="E46" s="97"/>
      <c r="F46" s="2">
        <v>0</v>
      </c>
      <c r="G46" s="11"/>
      <c r="H46" s="11"/>
      <c r="K46" s="11"/>
      <c r="L46" s="11"/>
      <c r="M46" s="11"/>
      <c r="R46" s="27">
        <f t="shared" si="1"/>
        <v>0</v>
      </c>
    </row>
    <row r="47" spans="1:18" ht="33.75" customHeight="1" x14ac:dyDescent="0.25">
      <c r="A47" s="17" t="s">
        <v>49</v>
      </c>
      <c r="B47" s="134"/>
      <c r="C47" s="18"/>
      <c r="D47" s="18"/>
      <c r="E47" s="97"/>
      <c r="F47" s="2">
        <v>20000</v>
      </c>
      <c r="G47" s="11"/>
      <c r="H47" s="11"/>
      <c r="J47" s="19">
        <v>63523</v>
      </c>
      <c r="K47" s="11"/>
      <c r="L47" s="11"/>
      <c r="M47" s="11"/>
      <c r="P47" s="19"/>
      <c r="Q47" s="19"/>
      <c r="R47" s="27">
        <f t="shared" si="1"/>
        <v>83523</v>
      </c>
    </row>
    <row r="48" spans="1:18" ht="24.95" customHeight="1" x14ac:dyDescent="0.25">
      <c r="A48" s="12" t="s">
        <v>50</v>
      </c>
      <c r="B48" s="133">
        <f>+B49+B50+B51+B52+B53+B54+B55</f>
        <v>0</v>
      </c>
      <c r="C48" s="79">
        <f>+C49+C50+C51+C52+C53+C54+C55</f>
        <v>0</v>
      </c>
      <c r="D48" s="79">
        <f t="shared" ref="D48" si="6">+D49+D50+D51+D52+D53+D54+D55</f>
        <v>0</v>
      </c>
      <c r="E48" s="97"/>
      <c r="F48" s="14">
        <f>+F49+F50+F51+F52+F53+F54+F55</f>
        <v>0</v>
      </c>
      <c r="G48" s="11">
        <f t="shared" ref="G48:L48" si="7">+G49+G50+G51+G52+G53+G54+G55</f>
        <v>0</v>
      </c>
      <c r="H48" s="11">
        <f t="shared" si="7"/>
        <v>0</v>
      </c>
      <c r="I48" s="11">
        <f t="shared" si="7"/>
        <v>0</v>
      </c>
      <c r="J48" s="11">
        <f t="shared" si="7"/>
        <v>0</v>
      </c>
      <c r="K48" s="11">
        <f t="shared" si="7"/>
        <v>0</v>
      </c>
      <c r="L48" s="11">
        <f t="shared" si="7"/>
        <v>0</v>
      </c>
      <c r="M48" s="11"/>
      <c r="N48" s="11">
        <f t="shared" ref="N48:P48" si="8">+N49+N50+N51+N52+N53+N54+N55</f>
        <v>0</v>
      </c>
      <c r="O48" s="11">
        <f t="shared" si="8"/>
        <v>0</v>
      </c>
      <c r="P48" s="11">
        <f t="shared" si="8"/>
        <v>0</v>
      </c>
      <c r="Q48" s="11"/>
      <c r="R48" s="11">
        <f t="shared" si="1"/>
        <v>0</v>
      </c>
    </row>
    <row r="49" spans="1:18" ht="24.95" hidden="1" customHeight="1" x14ac:dyDescent="0.25">
      <c r="A49" s="17" t="s">
        <v>51</v>
      </c>
      <c r="B49" s="134"/>
      <c r="C49" s="18"/>
      <c r="D49" s="18">
        <f>+B49+C49</f>
        <v>0</v>
      </c>
      <c r="E49" s="97"/>
      <c r="F49" s="2">
        <v>0</v>
      </c>
      <c r="G49" s="11"/>
      <c r="H49" s="11"/>
      <c r="I49" s="11"/>
      <c r="J49" s="11"/>
      <c r="K49" s="11"/>
      <c r="L49" s="11"/>
      <c r="M49" s="11"/>
      <c r="R49" s="27">
        <f t="shared" si="1"/>
        <v>0</v>
      </c>
    </row>
    <row r="50" spans="1:18" ht="30" hidden="1" customHeight="1" x14ac:dyDescent="0.25">
      <c r="A50" s="17" t="s">
        <v>52</v>
      </c>
      <c r="B50" s="134"/>
      <c r="C50" s="18"/>
      <c r="D50" s="18">
        <f t="shared" ref="D50:D55" si="9">+B50+C50</f>
        <v>0</v>
      </c>
      <c r="E50" s="97"/>
      <c r="F50" s="2"/>
      <c r="G50" s="11"/>
      <c r="H50" s="11"/>
      <c r="I50" s="11"/>
      <c r="J50" s="11"/>
      <c r="K50" s="11"/>
      <c r="L50" s="11"/>
      <c r="M50" s="11"/>
      <c r="R50" s="27">
        <f t="shared" si="1"/>
        <v>0</v>
      </c>
    </row>
    <row r="51" spans="1:18" ht="28.5" hidden="1" customHeight="1" x14ac:dyDescent="0.25">
      <c r="A51" s="17" t="s">
        <v>53</v>
      </c>
      <c r="B51" s="134"/>
      <c r="C51" s="18"/>
      <c r="D51" s="18">
        <f t="shared" si="9"/>
        <v>0</v>
      </c>
      <c r="E51" s="97"/>
      <c r="F51" s="2"/>
      <c r="G51" s="11"/>
      <c r="H51" s="11"/>
      <c r="I51" s="11"/>
      <c r="J51" s="11"/>
      <c r="K51" s="11"/>
      <c r="L51" s="11"/>
      <c r="M51" s="11"/>
      <c r="R51" s="27">
        <f t="shared" si="1"/>
        <v>0</v>
      </c>
    </row>
    <row r="52" spans="1:18" ht="33.75" hidden="1" customHeight="1" x14ac:dyDescent="0.25">
      <c r="A52" s="17" t="s">
        <v>54</v>
      </c>
      <c r="B52" s="134"/>
      <c r="C52" s="18"/>
      <c r="D52" s="18">
        <f t="shared" si="9"/>
        <v>0</v>
      </c>
      <c r="E52" s="97"/>
      <c r="F52" s="2"/>
      <c r="G52" s="11"/>
      <c r="H52" s="11"/>
      <c r="I52" s="11"/>
      <c r="J52" s="11"/>
      <c r="K52" s="11"/>
      <c r="L52" s="11"/>
      <c r="M52" s="11"/>
      <c r="R52" s="27">
        <f t="shared" si="1"/>
        <v>0</v>
      </c>
    </row>
    <row r="53" spans="1:18" ht="30" hidden="1" customHeight="1" x14ac:dyDescent="0.25">
      <c r="A53" s="17" t="s">
        <v>55</v>
      </c>
      <c r="B53" s="134"/>
      <c r="C53" s="18"/>
      <c r="D53" s="18">
        <f t="shared" si="9"/>
        <v>0</v>
      </c>
      <c r="E53" s="97"/>
      <c r="F53" s="2"/>
      <c r="G53" s="11"/>
      <c r="H53" s="11"/>
      <c r="I53" s="11"/>
      <c r="J53" s="11"/>
      <c r="K53" s="11"/>
      <c r="L53" s="11"/>
      <c r="M53" s="11"/>
      <c r="R53" s="27">
        <f t="shared" si="1"/>
        <v>0</v>
      </c>
    </row>
    <row r="54" spans="1:18" ht="24.95" hidden="1" customHeight="1" x14ac:dyDescent="0.25">
      <c r="A54" s="17" t="s">
        <v>56</v>
      </c>
      <c r="B54" s="134"/>
      <c r="C54" s="18"/>
      <c r="D54" s="18">
        <f t="shared" si="9"/>
        <v>0</v>
      </c>
      <c r="E54" s="97"/>
      <c r="F54" s="2"/>
      <c r="G54" s="11"/>
      <c r="H54" s="11"/>
      <c r="I54" s="11"/>
      <c r="J54" s="11"/>
      <c r="K54" s="11"/>
      <c r="L54" s="11"/>
      <c r="M54" s="11"/>
      <c r="R54" s="27">
        <f t="shared" si="1"/>
        <v>0</v>
      </c>
    </row>
    <row r="55" spans="1:18" ht="33.75" hidden="1" customHeight="1" x14ac:dyDescent="0.25">
      <c r="A55" s="17" t="s">
        <v>57</v>
      </c>
      <c r="B55" s="134"/>
      <c r="C55" s="18"/>
      <c r="D55" s="18">
        <f t="shared" si="9"/>
        <v>0</v>
      </c>
      <c r="E55" s="97"/>
      <c r="F55" s="2"/>
      <c r="G55" s="11"/>
      <c r="H55" s="11"/>
      <c r="I55" s="11"/>
      <c r="J55" s="11"/>
      <c r="K55" s="11"/>
      <c r="L55" s="11"/>
      <c r="M55" s="11"/>
      <c r="R55" s="27">
        <f t="shared" si="1"/>
        <v>0</v>
      </c>
    </row>
    <row r="56" spans="1:18" ht="39.75" customHeight="1" x14ac:dyDescent="0.25">
      <c r="A56" s="12" t="s">
        <v>58</v>
      </c>
      <c r="B56" s="133">
        <f>+B57+B58+B59+B60+B61+B62+B63+B64+B65</f>
        <v>83091130</v>
      </c>
      <c r="C56" s="13">
        <f>+C57+C58+C59+C60+C61+C62+C63+C64+C65</f>
        <v>0</v>
      </c>
      <c r="D56" s="13">
        <f>+D57+D58+D59+D60+D61+D62+D63+D64+D65</f>
        <v>148143443</v>
      </c>
      <c r="E56" s="98"/>
      <c r="F56" s="14">
        <f>+F57+F58+F59+F60+F61+F62+F63+F64+F65</f>
        <v>3863816</v>
      </c>
      <c r="G56" s="14">
        <f t="shared" ref="G56:Q56" si="10">+G57+G58+G59+G60+G61+G62+G63+G64+G65</f>
        <v>241403</v>
      </c>
      <c r="H56" s="14">
        <f>+H57+H58+H59+H60+H61+H62+H63+H64+H65</f>
        <v>11366766</v>
      </c>
      <c r="I56" s="14">
        <f>+I57+I58+I59+I60+I61+I62+I63+I64+I65</f>
        <v>0</v>
      </c>
      <c r="J56" s="14">
        <f t="shared" si="10"/>
        <v>42311</v>
      </c>
      <c r="K56" s="15">
        <f>+K57+K58+K59+K60+K61+K62+K63+K64+K65</f>
        <v>5306061</v>
      </c>
      <c r="L56" s="15">
        <f t="shared" si="10"/>
        <v>0</v>
      </c>
      <c r="M56" s="15">
        <f t="shared" si="10"/>
        <v>0</v>
      </c>
      <c r="N56" s="15">
        <f t="shared" si="10"/>
        <v>0</v>
      </c>
      <c r="O56" s="15">
        <f t="shared" si="10"/>
        <v>0</v>
      </c>
      <c r="P56" s="15">
        <f t="shared" si="10"/>
        <v>0</v>
      </c>
      <c r="Q56" s="15">
        <f t="shared" si="10"/>
        <v>0</v>
      </c>
      <c r="R56" s="15">
        <f t="shared" si="1"/>
        <v>20820357</v>
      </c>
    </row>
    <row r="57" spans="1:18" ht="24.95" customHeight="1" x14ac:dyDescent="0.25">
      <c r="A57" s="17" t="s">
        <v>59</v>
      </c>
      <c r="B57" s="134">
        <v>27643213</v>
      </c>
      <c r="C57" s="18"/>
      <c r="D57" s="18">
        <v>22835532</v>
      </c>
      <c r="E57" s="97"/>
      <c r="F57" s="2">
        <v>3863816</v>
      </c>
      <c r="G57" s="19">
        <v>241403</v>
      </c>
      <c r="H57" s="2">
        <v>11366766</v>
      </c>
      <c r="I57" s="11"/>
      <c r="J57" s="11">
        <v>42311</v>
      </c>
      <c r="K57" s="11">
        <v>725760</v>
      </c>
      <c r="L57" s="11"/>
      <c r="M57" s="11"/>
      <c r="N57" s="11"/>
      <c r="O57" s="11"/>
      <c r="P57" s="11"/>
      <c r="Q57" s="11"/>
      <c r="R57" s="11">
        <f>+F57+G57+H57+I57+J57+K57+L57+M57+N57+O57+P57+Q57</f>
        <v>16240056</v>
      </c>
    </row>
    <row r="58" spans="1:18" ht="33.75" customHeight="1" x14ac:dyDescent="0.25">
      <c r="A58" s="17" t="s">
        <v>60</v>
      </c>
      <c r="B58" s="134">
        <v>530500</v>
      </c>
      <c r="C58" s="18"/>
      <c r="D58" s="18">
        <v>603500</v>
      </c>
      <c r="E58" s="97"/>
      <c r="F58" s="2"/>
      <c r="G58" s="11"/>
      <c r="H58" s="11"/>
      <c r="I58" s="11"/>
      <c r="K58" s="11">
        <v>3886053</v>
      </c>
      <c r="L58" s="11"/>
      <c r="M58" s="11"/>
      <c r="N58" s="11"/>
      <c r="O58" s="11"/>
      <c r="P58" s="11"/>
      <c r="Q58" s="11"/>
      <c r="R58" s="27">
        <f t="shared" si="1"/>
        <v>3886053</v>
      </c>
    </row>
    <row r="59" spans="1:18" ht="31.5" customHeight="1" x14ac:dyDescent="0.25">
      <c r="A59" s="17" t="s">
        <v>61</v>
      </c>
      <c r="B59" s="134">
        <v>126517</v>
      </c>
      <c r="C59" s="18"/>
      <c r="D59" s="18">
        <v>362417</v>
      </c>
      <c r="E59" s="97"/>
      <c r="F59" s="2"/>
      <c r="G59" s="11"/>
      <c r="H59" s="11"/>
      <c r="I59" s="11"/>
      <c r="K59" s="11">
        <v>152248</v>
      </c>
      <c r="L59" s="11"/>
      <c r="M59" s="11"/>
      <c r="N59" s="11"/>
      <c r="P59" s="11"/>
      <c r="Q59" s="11"/>
      <c r="R59" s="27">
        <f t="shared" si="1"/>
        <v>152248</v>
      </c>
    </row>
    <row r="60" spans="1:18" ht="42.75" customHeight="1" x14ac:dyDescent="0.25">
      <c r="A60" s="17" t="s">
        <v>62</v>
      </c>
      <c r="B60" s="134">
        <v>38000000</v>
      </c>
      <c r="C60" s="18"/>
      <c r="D60" s="18">
        <v>38000000</v>
      </c>
      <c r="E60" s="97"/>
      <c r="F60" s="2"/>
      <c r="G60" s="11"/>
      <c r="H60" s="11"/>
      <c r="I60" s="11"/>
      <c r="J60" s="11"/>
      <c r="K60" s="11"/>
      <c r="L60" s="11"/>
      <c r="M60" s="11"/>
      <c r="N60" s="11"/>
      <c r="P60" s="11"/>
      <c r="Q60" s="11"/>
      <c r="R60" s="11">
        <f t="shared" si="1"/>
        <v>0</v>
      </c>
    </row>
    <row r="61" spans="1:18" ht="33" customHeight="1" x14ac:dyDescent="0.25">
      <c r="A61" s="17" t="s">
        <v>63</v>
      </c>
      <c r="B61" s="134">
        <v>16615900</v>
      </c>
      <c r="C61" s="18"/>
      <c r="D61" s="18">
        <v>74488669</v>
      </c>
      <c r="E61" s="97"/>
      <c r="F61" s="2"/>
      <c r="G61" s="11"/>
      <c r="H61" s="11"/>
      <c r="I61" s="11"/>
      <c r="J61" s="11"/>
      <c r="K61" s="11">
        <v>542000</v>
      </c>
      <c r="L61" s="11"/>
      <c r="M61" s="11"/>
      <c r="N61" s="11"/>
      <c r="O61" s="11"/>
      <c r="P61" s="11"/>
      <c r="Q61" s="11"/>
      <c r="R61" s="27">
        <f t="shared" si="1"/>
        <v>542000</v>
      </c>
    </row>
    <row r="62" spans="1:18" ht="24.95" customHeight="1" x14ac:dyDescent="0.25">
      <c r="A62" s="17" t="s">
        <v>64</v>
      </c>
      <c r="B62" s="134">
        <v>75000</v>
      </c>
      <c r="C62" s="18"/>
      <c r="D62" s="18">
        <v>75000</v>
      </c>
      <c r="E62" s="97"/>
      <c r="F62" s="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7">
        <f t="shared" si="1"/>
        <v>0</v>
      </c>
    </row>
    <row r="63" spans="1:18" ht="24.95" customHeight="1" x14ac:dyDescent="0.25">
      <c r="A63" s="17" t="s">
        <v>65</v>
      </c>
      <c r="B63" s="134"/>
      <c r="C63" s="18"/>
      <c r="D63" s="18"/>
      <c r="E63" s="97"/>
      <c r="F63" s="2"/>
      <c r="G63" s="11"/>
      <c r="H63" s="11"/>
      <c r="K63" s="11"/>
      <c r="L63" s="11"/>
      <c r="M63" s="11"/>
      <c r="O63" s="11"/>
      <c r="P63" s="27"/>
      <c r="R63" s="27">
        <f t="shared" si="1"/>
        <v>0</v>
      </c>
    </row>
    <row r="64" spans="1:18" ht="24.95" customHeight="1" x14ac:dyDescent="0.25">
      <c r="A64" s="17" t="s">
        <v>66</v>
      </c>
      <c r="B64" s="134"/>
      <c r="C64" s="18"/>
      <c r="D64" s="18">
        <v>11678325</v>
      </c>
      <c r="E64" s="97"/>
      <c r="F64" s="2"/>
      <c r="G64" s="11"/>
      <c r="H64" s="11"/>
      <c r="K64" s="11"/>
      <c r="L64" s="11"/>
      <c r="M64" s="11"/>
      <c r="P64" s="11"/>
      <c r="Q64" s="11"/>
      <c r="R64" s="27">
        <f t="shared" si="1"/>
        <v>0</v>
      </c>
    </row>
    <row r="65" spans="1:18" ht="30" customHeight="1" x14ac:dyDescent="0.25">
      <c r="A65" s="17" t="s">
        <v>67</v>
      </c>
      <c r="B65" s="134">
        <v>100000</v>
      </c>
      <c r="C65" s="18"/>
      <c r="D65" s="18">
        <v>100000</v>
      </c>
      <c r="E65" s="97"/>
      <c r="F65" s="2">
        <f>+F66+F67+F68+F69+F70</f>
        <v>0</v>
      </c>
      <c r="G65" s="11"/>
      <c r="H65" s="11"/>
      <c r="K65" s="11"/>
      <c r="L65" s="11"/>
      <c r="M65" s="11"/>
      <c r="R65" s="27">
        <f t="shared" si="1"/>
        <v>0</v>
      </c>
    </row>
    <row r="66" spans="1:18" ht="24.95" customHeight="1" x14ac:dyDescent="0.25">
      <c r="A66" s="12" t="s">
        <v>68</v>
      </c>
      <c r="B66" s="133">
        <f>+B67+B68+B69+B70</f>
        <v>0</v>
      </c>
      <c r="C66" s="18">
        <f t="shared" ref="C66:D66" si="11">+C67+C68+C69+C70</f>
        <v>0</v>
      </c>
      <c r="D66" s="18">
        <f t="shared" si="11"/>
        <v>0</v>
      </c>
      <c r="E66" s="97"/>
      <c r="F66" s="14">
        <f>+F67+F68+F69+F70</f>
        <v>0</v>
      </c>
      <c r="G66" s="11">
        <f t="shared" ref="G66:L66" si="12">+G67+G68+G69+G70</f>
        <v>0</v>
      </c>
      <c r="H66" s="11">
        <f t="shared" si="12"/>
        <v>0</v>
      </c>
      <c r="I66" s="11">
        <f t="shared" si="12"/>
        <v>0</v>
      </c>
      <c r="J66" s="11">
        <f t="shared" si="12"/>
        <v>0</v>
      </c>
      <c r="K66" s="11">
        <f t="shared" si="12"/>
        <v>0</v>
      </c>
      <c r="L66" s="11">
        <f t="shared" si="12"/>
        <v>0</v>
      </c>
      <c r="M66" s="15">
        <f>+M67+M68+M69+M70</f>
        <v>0</v>
      </c>
      <c r="N66" s="11">
        <f t="shared" ref="N66:P66" si="13">+N67+N68+N69+N70</f>
        <v>0</v>
      </c>
      <c r="O66" s="11">
        <f t="shared" si="13"/>
        <v>0</v>
      </c>
      <c r="P66" s="11">
        <f t="shared" si="13"/>
        <v>0</v>
      </c>
      <c r="Q66" s="11"/>
      <c r="R66" s="11">
        <f t="shared" si="1"/>
        <v>0</v>
      </c>
    </row>
    <row r="67" spans="1:18" ht="20.100000000000001" customHeight="1" x14ac:dyDescent="0.25">
      <c r="A67" s="22" t="s">
        <v>69</v>
      </c>
      <c r="B67" s="134"/>
      <c r="C67" s="18"/>
      <c r="D67" s="18">
        <f>+B67+C67</f>
        <v>0</v>
      </c>
      <c r="E67" s="99"/>
      <c r="F67" s="2"/>
      <c r="G67" s="11"/>
      <c r="H67" s="11"/>
      <c r="K67" s="11"/>
      <c r="L67" s="11"/>
      <c r="M67" s="11"/>
      <c r="O67" s="11"/>
      <c r="P67" s="11"/>
      <c r="Q67" s="11"/>
      <c r="R67" s="27">
        <f t="shared" si="1"/>
        <v>0</v>
      </c>
    </row>
    <row r="68" spans="1:18" ht="20.100000000000001" customHeight="1" x14ac:dyDescent="0.25">
      <c r="A68" s="22" t="s">
        <v>70</v>
      </c>
      <c r="B68" s="134"/>
      <c r="C68" s="18"/>
      <c r="D68" s="18">
        <f t="shared" ref="D68:D70" si="14">+B68+C68</f>
        <v>0</v>
      </c>
      <c r="E68" s="99"/>
      <c r="F68" s="2"/>
      <c r="G68" s="11"/>
      <c r="H68" s="11"/>
      <c r="K68" s="11"/>
      <c r="L68" s="11"/>
      <c r="M68" s="11"/>
      <c r="R68" s="27">
        <f t="shared" si="1"/>
        <v>0</v>
      </c>
    </row>
    <row r="69" spans="1:18" ht="21" customHeight="1" x14ac:dyDescent="0.25">
      <c r="A69" s="22" t="s">
        <v>71</v>
      </c>
      <c r="B69" s="134"/>
      <c r="C69" s="18"/>
      <c r="D69" s="18">
        <f t="shared" si="14"/>
        <v>0</v>
      </c>
      <c r="E69" s="99"/>
      <c r="F69" s="2"/>
      <c r="G69" s="11"/>
      <c r="H69" s="11"/>
      <c r="K69" s="11"/>
      <c r="L69" s="11"/>
      <c r="M69" s="11"/>
      <c r="R69" s="27">
        <f t="shared" si="1"/>
        <v>0</v>
      </c>
    </row>
    <row r="70" spans="1:18" ht="31.5" customHeight="1" x14ac:dyDescent="0.25">
      <c r="A70" s="22" t="s">
        <v>72</v>
      </c>
      <c r="B70" s="134"/>
      <c r="C70" s="18"/>
      <c r="D70" s="18">
        <f t="shared" si="14"/>
        <v>0</v>
      </c>
      <c r="E70" s="99"/>
      <c r="F70" s="2"/>
      <c r="G70" s="11"/>
      <c r="H70" s="11"/>
      <c r="K70" s="11"/>
      <c r="L70" s="11"/>
      <c r="M70" s="11"/>
      <c r="R70" s="27">
        <f t="shared" si="1"/>
        <v>0</v>
      </c>
    </row>
    <row r="71" spans="1:18" ht="31.5" customHeight="1" x14ac:dyDescent="0.25">
      <c r="A71" s="23" t="s">
        <v>73</v>
      </c>
      <c r="B71" s="133">
        <f>+B72+B73</f>
        <v>0</v>
      </c>
      <c r="C71" s="18">
        <f t="shared" ref="C71:D71" si="15">+C72+C73</f>
        <v>0</v>
      </c>
      <c r="D71" s="18">
        <f t="shared" si="15"/>
        <v>0</v>
      </c>
      <c r="E71" s="99"/>
      <c r="F71" s="14"/>
      <c r="G71" s="11"/>
      <c r="H71" s="11"/>
      <c r="K71" s="11"/>
      <c r="L71" s="11"/>
      <c r="M71" s="11"/>
      <c r="R71" s="27">
        <f t="shared" si="1"/>
        <v>0</v>
      </c>
    </row>
    <row r="72" spans="1:18" ht="20.100000000000001" customHeight="1" x14ac:dyDescent="0.25">
      <c r="A72" s="22" t="s">
        <v>74</v>
      </c>
      <c r="B72" s="134"/>
      <c r="C72" s="18"/>
      <c r="D72" s="18">
        <f>+B72+C72</f>
        <v>0</v>
      </c>
      <c r="E72" s="99"/>
      <c r="F72" s="2"/>
      <c r="G72" s="11"/>
      <c r="H72" s="11"/>
      <c r="K72" s="11"/>
      <c r="L72" s="11"/>
      <c r="M72" s="11"/>
      <c r="R72" s="27">
        <f t="shared" si="1"/>
        <v>0</v>
      </c>
    </row>
    <row r="73" spans="1:18" ht="31.5" customHeight="1" x14ac:dyDescent="0.25">
      <c r="A73" s="22" t="s">
        <v>75</v>
      </c>
      <c r="B73" s="134"/>
      <c r="C73" s="18"/>
      <c r="D73" s="18">
        <f>+B73+C73</f>
        <v>0</v>
      </c>
      <c r="E73" s="99"/>
      <c r="F73" s="2"/>
      <c r="G73" s="11"/>
      <c r="H73" s="11"/>
      <c r="K73" s="11"/>
      <c r="L73" s="11"/>
      <c r="M73" s="11"/>
      <c r="R73" s="27">
        <f t="shared" si="1"/>
        <v>0</v>
      </c>
    </row>
    <row r="74" spans="1:18" ht="20.100000000000001" customHeight="1" x14ac:dyDescent="0.25">
      <c r="A74" s="23" t="s">
        <v>76</v>
      </c>
      <c r="B74" s="133">
        <f>+B75+B76+B77</f>
        <v>0</v>
      </c>
      <c r="C74" s="18">
        <f t="shared" ref="C74:D74" si="16">+C75+C76+C77</f>
        <v>0</v>
      </c>
      <c r="D74" s="18">
        <f t="shared" si="16"/>
        <v>0</v>
      </c>
      <c r="E74" s="99"/>
      <c r="F74" s="14"/>
      <c r="G74" s="11"/>
      <c r="H74" s="11"/>
      <c r="K74" s="11"/>
      <c r="L74" s="11"/>
      <c r="M74" s="11"/>
      <c r="R74" s="27">
        <f t="shared" si="1"/>
        <v>0</v>
      </c>
    </row>
    <row r="75" spans="1:18" ht="20.100000000000001" customHeight="1" x14ac:dyDescent="0.25">
      <c r="A75" s="22" t="s">
        <v>77</v>
      </c>
      <c r="B75" s="134"/>
      <c r="C75" s="18"/>
      <c r="D75" s="18">
        <f>+B75+C75</f>
        <v>0</v>
      </c>
      <c r="E75" s="99"/>
      <c r="F75" s="2"/>
      <c r="G75" s="11"/>
      <c r="H75" s="11"/>
      <c r="K75" s="11"/>
      <c r="L75" s="11"/>
      <c r="M75" s="11"/>
      <c r="R75" s="27">
        <f t="shared" si="1"/>
        <v>0</v>
      </c>
    </row>
    <row r="76" spans="1:18" ht="20.100000000000001" customHeight="1" x14ac:dyDescent="0.25">
      <c r="A76" s="22" t="s">
        <v>78</v>
      </c>
      <c r="B76" s="134"/>
      <c r="C76" s="18"/>
      <c r="D76" s="18">
        <f t="shared" ref="D76:D77" si="17">+B76+C76</f>
        <v>0</v>
      </c>
      <c r="E76" s="99"/>
      <c r="F76" s="2"/>
      <c r="G76" s="11"/>
      <c r="H76" s="11"/>
      <c r="K76" s="11"/>
      <c r="L76" s="11"/>
      <c r="M76" s="11"/>
      <c r="R76" s="27">
        <f t="shared" si="1"/>
        <v>0</v>
      </c>
    </row>
    <row r="77" spans="1:18" ht="32.25" customHeight="1" x14ac:dyDescent="0.25">
      <c r="A77" s="22" t="s">
        <v>79</v>
      </c>
      <c r="B77" s="134"/>
      <c r="C77" s="18"/>
      <c r="D77" s="18">
        <f t="shared" si="17"/>
        <v>0</v>
      </c>
      <c r="E77" s="99"/>
      <c r="F77" s="2"/>
      <c r="G77" s="11"/>
      <c r="H77" s="11"/>
      <c r="K77" s="11"/>
      <c r="L77" s="11"/>
      <c r="M77" s="11"/>
      <c r="R77" s="27">
        <f t="shared" si="1"/>
        <v>0</v>
      </c>
    </row>
    <row r="78" spans="1:18" x14ac:dyDescent="0.25">
      <c r="A78" s="24" t="s">
        <v>80</v>
      </c>
      <c r="B78" s="135">
        <f>+B14+B20+B30+B40+B48+B56+B66</f>
        <v>1529000000</v>
      </c>
      <c r="C78" s="104">
        <f>+C14+C20+C30+C40+C56</f>
        <v>220917</v>
      </c>
      <c r="D78" s="104">
        <f>+D14+D20+D30+D40+D56</f>
        <v>1529220926</v>
      </c>
      <c r="E78" s="100"/>
      <c r="F78" s="82">
        <f t="shared" ref="F78:K78" si="18">+F14+F20+F30+F40+F56+F66</f>
        <v>67339457</v>
      </c>
      <c r="G78" s="82">
        <f t="shared" si="18"/>
        <v>62152530</v>
      </c>
      <c r="H78" s="82">
        <f t="shared" si="18"/>
        <v>93248642</v>
      </c>
      <c r="I78" s="82">
        <f t="shared" si="18"/>
        <v>72791237</v>
      </c>
      <c r="J78" s="82">
        <f t="shared" si="18"/>
        <v>80456460</v>
      </c>
      <c r="K78" s="82">
        <f t="shared" si="18"/>
        <v>77107528</v>
      </c>
      <c r="L78" s="82">
        <f t="shared" ref="L78:Q78" si="19">+L14+L20+L30+L40+L56+L66</f>
        <v>110390913</v>
      </c>
      <c r="M78" s="82">
        <f t="shared" si="19"/>
        <v>0</v>
      </c>
      <c r="N78" s="82">
        <f t="shared" si="19"/>
        <v>0</v>
      </c>
      <c r="O78" s="82">
        <f t="shared" si="19"/>
        <v>0</v>
      </c>
      <c r="P78" s="82">
        <f t="shared" si="19"/>
        <v>0</v>
      </c>
      <c r="Q78" s="82">
        <f t="shared" si="19"/>
        <v>0</v>
      </c>
      <c r="R78" s="82">
        <f t="shared" si="1"/>
        <v>563486767</v>
      </c>
    </row>
    <row r="79" spans="1:18" hidden="1" x14ac:dyDescent="0.25">
      <c r="A79" s="17"/>
      <c r="B79" s="136"/>
      <c r="C79" s="85"/>
      <c r="D79" s="85"/>
      <c r="E79" s="101"/>
      <c r="F79" s="84"/>
      <c r="G79" s="85"/>
      <c r="H79" s="85"/>
      <c r="I79" s="83"/>
      <c r="J79" s="83"/>
      <c r="K79" s="85"/>
      <c r="L79" s="83"/>
      <c r="M79" s="83"/>
      <c r="N79" s="83"/>
      <c r="O79" s="83"/>
      <c r="P79" s="83"/>
      <c r="Q79" s="83"/>
      <c r="R79" s="85">
        <f t="shared" ref="R79:R91" si="20">+F79+G79+H79+I79+J79+K79+L79+M79+N79+O79+P79+Q79</f>
        <v>0</v>
      </c>
    </row>
    <row r="80" spans="1:18" hidden="1" x14ac:dyDescent="0.25">
      <c r="A80" s="9" t="s">
        <v>81</v>
      </c>
      <c r="B80" s="137"/>
      <c r="C80" s="87"/>
      <c r="D80" s="87"/>
      <c r="E80" s="102"/>
      <c r="F80" s="87"/>
      <c r="G80" s="87"/>
      <c r="H80" s="87"/>
      <c r="I80" s="86"/>
      <c r="J80" s="86"/>
      <c r="K80" s="86"/>
      <c r="L80" s="86"/>
      <c r="M80" s="86"/>
      <c r="N80" s="86"/>
      <c r="O80" s="86"/>
      <c r="P80" s="86"/>
      <c r="Q80" s="86"/>
      <c r="R80" s="87">
        <f t="shared" si="20"/>
        <v>0</v>
      </c>
    </row>
    <row r="81" spans="1:18" hidden="1" x14ac:dyDescent="0.25">
      <c r="A81" s="12" t="s">
        <v>82</v>
      </c>
      <c r="B81" s="138"/>
      <c r="C81" s="85"/>
      <c r="D81" s="85"/>
      <c r="E81" s="101"/>
      <c r="F81" s="88"/>
      <c r="G81" s="85"/>
      <c r="H81" s="85"/>
      <c r="I81" s="83"/>
      <c r="J81" s="83"/>
      <c r="K81" s="85"/>
      <c r="L81" s="83"/>
      <c r="M81" s="83"/>
      <c r="N81" s="83"/>
      <c r="O81" s="83"/>
      <c r="P81" s="83"/>
      <c r="Q81" s="83"/>
      <c r="R81" s="85">
        <f t="shared" si="20"/>
        <v>0</v>
      </c>
    </row>
    <row r="82" spans="1:18" ht="30" hidden="1" x14ac:dyDescent="0.25">
      <c r="A82" s="17" t="s">
        <v>83</v>
      </c>
      <c r="B82" s="136"/>
      <c r="C82" s="85"/>
      <c r="D82" s="85"/>
      <c r="E82" s="101"/>
      <c r="F82" s="84"/>
      <c r="G82" s="85"/>
      <c r="H82" s="85"/>
      <c r="I82" s="83"/>
      <c r="J82" s="83"/>
      <c r="K82" s="85"/>
      <c r="L82" s="85"/>
      <c r="M82" s="85"/>
      <c r="N82" s="85"/>
      <c r="O82" s="85"/>
      <c r="P82" s="85"/>
      <c r="Q82" s="85"/>
      <c r="R82" s="85">
        <f t="shared" si="20"/>
        <v>0</v>
      </c>
    </row>
    <row r="83" spans="1:18" ht="30" hidden="1" x14ac:dyDescent="0.25">
      <c r="A83" s="17" t="s">
        <v>84</v>
      </c>
      <c r="B83" s="136"/>
      <c r="C83" s="85"/>
      <c r="D83" s="85"/>
      <c r="E83" s="101"/>
      <c r="F83" s="84"/>
      <c r="G83" s="85"/>
      <c r="H83" s="85"/>
      <c r="I83" s="83"/>
      <c r="J83" s="83"/>
      <c r="K83" s="85"/>
      <c r="L83" s="83"/>
      <c r="M83" s="83"/>
      <c r="N83" s="85"/>
      <c r="O83" s="83"/>
      <c r="P83" s="83"/>
      <c r="Q83" s="83"/>
      <c r="R83" s="85">
        <f t="shared" si="20"/>
        <v>0</v>
      </c>
    </row>
    <row r="84" spans="1:18" hidden="1" x14ac:dyDescent="0.25">
      <c r="A84" s="12" t="s">
        <v>85</v>
      </c>
      <c r="B84" s="138"/>
      <c r="C84" s="85"/>
      <c r="D84" s="85"/>
      <c r="E84" s="101"/>
      <c r="F84" s="88"/>
      <c r="G84" s="85"/>
      <c r="H84" s="85"/>
      <c r="I84" s="83"/>
      <c r="J84" s="83"/>
      <c r="K84" s="85"/>
      <c r="L84" s="83"/>
      <c r="M84" s="83"/>
      <c r="N84" s="85"/>
      <c r="O84" s="83"/>
      <c r="P84" s="83"/>
      <c r="Q84" s="83"/>
      <c r="R84" s="85">
        <f t="shared" si="20"/>
        <v>0</v>
      </c>
    </row>
    <row r="85" spans="1:18" hidden="1" x14ac:dyDescent="0.25">
      <c r="A85" s="17" t="s">
        <v>86</v>
      </c>
      <c r="B85" s="136"/>
      <c r="C85" s="85"/>
      <c r="D85" s="85"/>
      <c r="E85" s="101"/>
      <c r="F85" s="84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>
        <f t="shared" si="20"/>
        <v>0</v>
      </c>
    </row>
    <row r="86" spans="1:18" hidden="1" x14ac:dyDescent="0.25">
      <c r="A86" s="17" t="s">
        <v>87</v>
      </c>
      <c r="B86" s="136"/>
      <c r="C86" s="85"/>
      <c r="D86" s="85"/>
      <c r="E86" s="101"/>
      <c r="F86" s="84"/>
      <c r="G86" s="85"/>
      <c r="H86" s="85"/>
      <c r="I86" s="85"/>
      <c r="J86" s="85"/>
      <c r="K86" s="85"/>
      <c r="L86" s="83"/>
      <c r="M86" s="83"/>
      <c r="N86" s="83"/>
      <c r="O86" s="85"/>
      <c r="P86" s="83"/>
      <c r="Q86" s="83"/>
      <c r="R86" s="85">
        <f t="shared" si="20"/>
        <v>0</v>
      </c>
    </row>
    <row r="87" spans="1:18" hidden="1" x14ac:dyDescent="0.25">
      <c r="A87" s="12" t="s">
        <v>88</v>
      </c>
      <c r="B87" s="138"/>
      <c r="C87" s="85"/>
      <c r="D87" s="85"/>
      <c r="E87" s="101"/>
      <c r="F87" s="88"/>
      <c r="G87" s="85"/>
      <c r="H87" s="85"/>
      <c r="I87" s="83"/>
      <c r="J87" s="83"/>
      <c r="K87" s="85"/>
      <c r="L87" s="83"/>
      <c r="M87" s="83"/>
      <c r="N87" s="83"/>
      <c r="O87" s="83"/>
      <c r="P87" s="83"/>
      <c r="Q87" s="83"/>
      <c r="R87" s="85">
        <f t="shared" si="20"/>
        <v>0</v>
      </c>
    </row>
    <row r="88" spans="1:18" hidden="1" x14ac:dyDescent="0.25">
      <c r="A88" s="17" t="s">
        <v>89</v>
      </c>
      <c r="B88" s="136"/>
      <c r="C88" s="85"/>
      <c r="D88" s="85"/>
      <c r="E88" s="101"/>
      <c r="F88" s="84"/>
      <c r="G88" s="85"/>
      <c r="H88" s="85"/>
      <c r="I88" s="83"/>
      <c r="J88" s="83"/>
      <c r="K88" s="85"/>
      <c r="L88" s="83"/>
      <c r="M88" s="83"/>
      <c r="N88" s="83"/>
      <c r="O88" s="83"/>
      <c r="P88" s="83"/>
      <c r="Q88" s="83"/>
      <c r="R88" s="85">
        <f t="shared" si="20"/>
        <v>0</v>
      </c>
    </row>
    <row r="89" spans="1:18" hidden="1" x14ac:dyDescent="0.25">
      <c r="A89" s="24" t="s">
        <v>90</v>
      </c>
      <c r="B89" s="139"/>
      <c r="C89" s="82"/>
      <c r="D89" s="82"/>
      <c r="E89" s="103"/>
      <c r="F89" s="82">
        <f t="shared" ref="F89:J89" si="21">SUM(F81:F88)</f>
        <v>0</v>
      </c>
      <c r="G89" s="82">
        <f t="shared" si="21"/>
        <v>0</v>
      </c>
      <c r="H89" s="82">
        <f t="shared" si="21"/>
        <v>0</v>
      </c>
      <c r="I89" s="89">
        <f t="shared" si="21"/>
        <v>0</v>
      </c>
      <c r="J89" s="89">
        <f t="shared" si="21"/>
        <v>0</v>
      </c>
      <c r="K89" s="89">
        <f>SUM(K81:K88)</f>
        <v>0</v>
      </c>
      <c r="L89" s="89">
        <f t="shared" ref="L89:P89" si="22">SUM(L81:L88)</f>
        <v>0</v>
      </c>
      <c r="M89" s="89">
        <f t="shared" si="22"/>
        <v>0</v>
      </c>
      <c r="N89" s="89">
        <f t="shared" si="22"/>
        <v>0</v>
      </c>
      <c r="O89" s="89">
        <f t="shared" si="22"/>
        <v>0</v>
      </c>
      <c r="P89" s="89">
        <f t="shared" si="22"/>
        <v>0</v>
      </c>
      <c r="Q89" s="89"/>
      <c r="R89" s="82">
        <f t="shared" si="20"/>
        <v>0</v>
      </c>
    </row>
    <row r="90" spans="1:18" hidden="1" x14ac:dyDescent="0.25">
      <c r="B90" s="140"/>
      <c r="C90" s="85"/>
      <c r="D90" s="85"/>
      <c r="E90" s="101"/>
      <c r="F90" s="85"/>
      <c r="G90" s="85"/>
      <c r="H90" s="85"/>
      <c r="I90" s="83"/>
      <c r="J90" s="83"/>
      <c r="K90" s="85"/>
      <c r="L90" s="83"/>
      <c r="M90" s="83"/>
      <c r="N90" s="83"/>
      <c r="O90" s="83"/>
      <c r="P90" s="83"/>
      <c r="Q90" s="83"/>
      <c r="R90" s="85">
        <f t="shared" si="20"/>
        <v>0</v>
      </c>
    </row>
    <row r="91" spans="1:18" ht="15.75" x14ac:dyDescent="0.25">
      <c r="A91" s="25" t="s">
        <v>91</v>
      </c>
      <c r="B91" s="141">
        <f>+B78</f>
        <v>1529000000</v>
      </c>
      <c r="C91" s="92">
        <f>C78+C89</f>
        <v>220917</v>
      </c>
      <c r="D91" s="92">
        <f>D78+D89</f>
        <v>1529220926</v>
      </c>
      <c r="E91" s="100"/>
      <c r="F91" s="91">
        <f>+F14+F20+F30+F40+F56</f>
        <v>67339457</v>
      </c>
      <c r="G91" s="91">
        <f t="shared" ref="G91:O91" si="23">G78+G89</f>
        <v>62152530</v>
      </c>
      <c r="H91" s="91">
        <f t="shared" si="23"/>
        <v>93248642</v>
      </c>
      <c r="I91" s="92">
        <f t="shared" si="23"/>
        <v>72791237</v>
      </c>
      <c r="J91" s="92">
        <f>J78+J89</f>
        <v>80456460</v>
      </c>
      <c r="K91" s="92">
        <f t="shared" si="23"/>
        <v>77107528</v>
      </c>
      <c r="L91" s="92">
        <f t="shared" si="23"/>
        <v>110390913</v>
      </c>
      <c r="M91" s="90">
        <f t="shared" si="23"/>
        <v>0</v>
      </c>
      <c r="N91" s="90">
        <f t="shared" si="23"/>
        <v>0</v>
      </c>
      <c r="O91" s="90">
        <f t="shared" si="23"/>
        <v>0</v>
      </c>
      <c r="P91" s="90">
        <f>P78+P89</f>
        <v>0</v>
      </c>
      <c r="Q91" s="90">
        <f>Q78+Q89</f>
        <v>0</v>
      </c>
      <c r="R91" s="92">
        <f>+F91+G91+H91+I91+J91+K91+L91+M91+N91+O91+P91+Q91</f>
        <v>563486767</v>
      </c>
    </row>
    <row r="92" spans="1:18" x14ac:dyDescent="0.25">
      <c r="A92" t="s">
        <v>105</v>
      </c>
      <c r="B92" s="142"/>
      <c r="C92" s="8"/>
      <c r="D92" s="8"/>
      <c r="E92" s="11"/>
      <c r="F92" s="27"/>
      <c r="G92" s="11"/>
      <c r="H92" s="11"/>
      <c r="K92" s="11"/>
    </row>
    <row r="93" spans="1:18" x14ac:dyDescent="0.25">
      <c r="A93" t="s">
        <v>661</v>
      </c>
      <c r="D93" s="8"/>
      <c r="E93" s="11"/>
      <c r="F93" s="11"/>
      <c r="G93" s="11"/>
      <c r="H93" s="11"/>
      <c r="K93" s="11"/>
    </row>
    <row r="94" spans="1:18" ht="30" x14ac:dyDescent="0.25">
      <c r="A94" s="30" t="s">
        <v>106</v>
      </c>
      <c r="E94" s="11"/>
      <c r="F94" s="11"/>
      <c r="G94" s="11"/>
      <c r="H94" s="11"/>
      <c r="I94" s="27"/>
      <c r="K94" s="11"/>
    </row>
    <row r="95" spans="1:18" ht="45" x14ac:dyDescent="0.25">
      <c r="A95" s="30" t="s">
        <v>552</v>
      </c>
      <c r="E95" s="11"/>
      <c r="F95" s="11"/>
      <c r="G95" s="11"/>
      <c r="H95" s="11"/>
      <c r="I95" s="8"/>
      <c r="K95" s="11"/>
    </row>
    <row r="96" spans="1:18" ht="90" x14ac:dyDescent="0.25">
      <c r="A96" s="30" t="s">
        <v>107</v>
      </c>
      <c r="E96" s="11"/>
      <c r="F96" s="11"/>
      <c r="G96" s="11"/>
      <c r="H96" s="11"/>
      <c r="K96" s="11"/>
    </row>
    <row r="97" spans="1:18" x14ac:dyDescent="0.25">
      <c r="E97" s="11"/>
      <c r="F97" s="11"/>
      <c r="G97" s="11"/>
      <c r="H97" s="11"/>
      <c r="K97" s="11"/>
    </row>
    <row r="98" spans="1:18" x14ac:dyDescent="0.25">
      <c r="E98" s="11"/>
      <c r="F98" s="11"/>
      <c r="G98" s="11"/>
      <c r="H98" s="11"/>
      <c r="K98" s="11"/>
    </row>
    <row r="99" spans="1:18" x14ac:dyDescent="0.25">
      <c r="E99" s="11"/>
      <c r="F99" s="11"/>
      <c r="G99" s="11"/>
      <c r="H99" s="11"/>
      <c r="K99" s="11"/>
    </row>
    <row r="100" spans="1:18" ht="15.75" x14ac:dyDescent="0.25">
      <c r="A100" s="48" t="s">
        <v>557</v>
      </c>
      <c r="B100" s="144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</row>
    <row r="101" spans="1:18" ht="15.75" x14ac:dyDescent="0.25">
      <c r="A101" s="69" t="s">
        <v>558</v>
      </c>
      <c r="B101" s="145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1:18" ht="15.75" x14ac:dyDescent="0.25">
      <c r="A102" s="159" t="s">
        <v>559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</row>
    <row r="103" spans="1:18" ht="15.75" x14ac:dyDescent="0.25">
      <c r="A103" s="48"/>
      <c r="B103" s="146"/>
      <c r="C103" s="48"/>
      <c r="D103" s="48"/>
      <c r="E103" s="49"/>
      <c r="F103" s="49"/>
      <c r="G103" s="49"/>
      <c r="H103" s="49"/>
      <c r="I103" s="48"/>
      <c r="J103" s="48"/>
      <c r="K103" s="49"/>
      <c r="L103" s="48"/>
      <c r="M103" s="48"/>
      <c r="N103" s="48"/>
      <c r="O103" s="48"/>
      <c r="P103" s="48"/>
      <c r="Q103" s="48"/>
      <c r="R103" s="50"/>
    </row>
    <row r="104" spans="1:18" ht="15.75" x14ac:dyDescent="0.25">
      <c r="A104" s="48"/>
      <c r="B104" s="146"/>
      <c r="C104" s="48"/>
      <c r="D104" s="48"/>
      <c r="E104" s="49"/>
      <c r="F104" s="49"/>
      <c r="G104" s="49"/>
      <c r="H104" s="49"/>
      <c r="I104" s="48"/>
      <c r="J104" s="48"/>
      <c r="K104" s="49"/>
      <c r="L104" s="48"/>
      <c r="M104" s="48"/>
      <c r="N104" s="48"/>
      <c r="O104" s="48"/>
      <c r="P104" s="48"/>
      <c r="Q104" s="48"/>
      <c r="R104" s="50"/>
    </row>
    <row r="105" spans="1:18" ht="18.75" x14ac:dyDescent="0.3">
      <c r="A105" s="3"/>
      <c r="B105" s="14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25">
      <c r="E106"/>
    </row>
    <row r="107" spans="1:18" x14ac:dyDescent="0.25">
      <c r="E107"/>
    </row>
    <row r="108" spans="1:18" x14ac:dyDescent="0.25">
      <c r="E108"/>
    </row>
    <row r="109" spans="1:18" x14ac:dyDescent="0.25">
      <c r="E109"/>
    </row>
    <row r="110" spans="1:18" x14ac:dyDescent="0.25">
      <c r="E110"/>
    </row>
    <row r="111" spans="1:18" x14ac:dyDescent="0.25">
      <c r="E111"/>
    </row>
    <row r="112" spans="1:18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</sheetData>
  <mergeCells count="7">
    <mergeCell ref="A102:R102"/>
    <mergeCell ref="A1:B6"/>
    <mergeCell ref="A7:R7"/>
    <mergeCell ref="A8:R8"/>
    <mergeCell ref="A10:R10"/>
    <mergeCell ref="F11:R11"/>
    <mergeCell ref="A9:R9"/>
  </mergeCells>
  <pageMargins left="0.59055118110236227" right="0" top="0" bottom="0" header="0" footer="0"/>
  <pageSetup paperSize="5" scale="58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C8B44-A0FC-4F83-B945-A3FE39AB3EF1}">
  <dimension ref="A1:I192"/>
  <sheetViews>
    <sheetView topLeftCell="A37" workbookViewId="0">
      <selection activeCell="I54" sqref="I54"/>
    </sheetView>
  </sheetViews>
  <sheetFormatPr baseColWidth="10" defaultRowHeight="15" x14ac:dyDescent="0.25"/>
  <cols>
    <col min="2" max="2" width="23" customWidth="1"/>
    <col min="3" max="3" width="16.5703125" customWidth="1"/>
    <col min="4" max="4" width="13.7109375" customWidth="1"/>
    <col min="6" max="6" width="17.140625" customWidth="1"/>
    <col min="8" max="8" width="15.140625" bestFit="1" customWidth="1"/>
    <col min="9" max="9" width="14.140625" bestFit="1" customWidth="1"/>
  </cols>
  <sheetData>
    <row r="1" spans="1:8" x14ac:dyDescent="0.25">
      <c r="A1" s="172" t="s">
        <v>108</v>
      </c>
      <c r="B1" s="172" t="s">
        <v>109</v>
      </c>
      <c r="C1" s="172" t="s">
        <v>110</v>
      </c>
      <c r="D1" s="172" t="s">
        <v>111</v>
      </c>
      <c r="E1" s="172" t="s">
        <v>112</v>
      </c>
      <c r="F1" s="172" t="s">
        <v>113</v>
      </c>
      <c r="G1" s="172" t="s">
        <v>601</v>
      </c>
      <c r="H1" s="175" t="s">
        <v>659</v>
      </c>
    </row>
    <row r="2" spans="1:8" x14ac:dyDescent="0.25">
      <c r="A2" s="173" t="s">
        <v>114</v>
      </c>
      <c r="B2" s="173" t="s">
        <v>115</v>
      </c>
      <c r="C2" s="174">
        <v>-26292141.550000001</v>
      </c>
      <c r="D2" s="174">
        <v>0</v>
      </c>
      <c r="E2" s="174">
        <v>0</v>
      </c>
      <c r="F2" s="174">
        <v>-26292141.550000001</v>
      </c>
      <c r="G2" s="173"/>
      <c r="H2" s="175">
        <f>+D2-E2</f>
        <v>0</v>
      </c>
    </row>
    <row r="3" spans="1:8" x14ac:dyDescent="0.25">
      <c r="A3" s="173" t="s">
        <v>116</v>
      </c>
      <c r="B3" s="173" t="s">
        <v>117</v>
      </c>
      <c r="C3" s="174">
        <v>24.85</v>
      </c>
      <c r="D3" s="174">
        <v>0</v>
      </c>
      <c r="E3" s="174">
        <v>0</v>
      </c>
      <c r="F3" s="174">
        <v>24.85</v>
      </c>
      <c r="G3" s="173"/>
      <c r="H3" s="175">
        <f t="shared" ref="H3:H66" si="0">+D3-E3</f>
        <v>0</v>
      </c>
    </row>
    <row r="4" spans="1:8" x14ac:dyDescent="0.25">
      <c r="A4" s="173" t="s">
        <v>118</v>
      </c>
      <c r="B4" s="173" t="s">
        <v>119</v>
      </c>
      <c r="C4" s="174">
        <v>8724.33</v>
      </c>
      <c r="D4" s="174">
        <v>0</v>
      </c>
      <c r="E4" s="174">
        <v>0</v>
      </c>
      <c r="F4" s="174">
        <v>8724.33</v>
      </c>
      <c r="G4" s="173"/>
      <c r="H4" s="175">
        <f t="shared" si="0"/>
        <v>0</v>
      </c>
    </row>
    <row r="5" spans="1:8" x14ac:dyDescent="0.25">
      <c r="A5" s="173" t="s">
        <v>120</v>
      </c>
      <c r="B5" s="173" t="s">
        <v>121</v>
      </c>
      <c r="C5" s="174">
        <v>3188343157.3699999</v>
      </c>
      <c r="D5" s="174">
        <v>41487971.579999998</v>
      </c>
      <c r="E5" s="174">
        <v>3417800.47</v>
      </c>
      <c r="F5" s="174">
        <v>3226413328.48</v>
      </c>
      <c r="G5" s="173"/>
      <c r="H5" s="175">
        <f t="shared" si="0"/>
        <v>38070171.109999999</v>
      </c>
    </row>
    <row r="6" spans="1:8" x14ac:dyDescent="0.25">
      <c r="A6" s="173" t="s">
        <v>122</v>
      </c>
      <c r="B6" s="173" t="s">
        <v>123</v>
      </c>
      <c r="C6" s="174">
        <v>9715384.2100000009</v>
      </c>
      <c r="D6" s="174">
        <v>0</v>
      </c>
      <c r="E6" s="174">
        <v>0</v>
      </c>
      <c r="F6" s="174">
        <v>9715384.2100000009</v>
      </c>
      <c r="G6" s="173"/>
      <c r="H6" s="175">
        <f t="shared" si="0"/>
        <v>0</v>
      </c>
    </row>
    <row r="7" spans="1:8" x14ac:dyDescent="0.25">
      <c r="A7" s="173" t="s">
        <v>124</v>
      </c>
      <c r="B7" s="173" t="s">
        <v>125</v>
      </c>
      <c r="C7" s="174">
        <v>2682</v>
      </c>
      <c r="D7" s="174">
        <v>0</v>
      </c>
      <c r="E7" s="174">
        <v>0</v>
      </c>
      <c r="F7" s="174">
        <v>2682</v>
      </c>
      <c r="G7" s="173"/>
      <c r="H7" s="175">
        <f t="shared" si="0"/>
        <v>0</v>
      </c>
    </row>
    <row r="8" spans="1:8" x14ac:dyDescent="0.25">
      <c r="A8" s="173" t="s">
        <v>126</v>
      </c>
      <c r="B8" s="173" t="s">
        <v>127</v>
      </c>
      <c r="C8" s="174">
        <v>15199466.060000001</v>
      </c>
      <c r="D8" s="174">
        <v>16959.86</v>
      </c>
      <c r="E8" s="174">
        <v>0</v>
      </c>
      <c r="F8" s="174">
        <v>15216425.92</v>
      </c>
      <c r="G8" s="173"/>
      <c r="H8" s="175">
        <f t="shared" si="0"/>
        <v>16959.86</v>
      </c>
    </row>
    <row r="9" spans="1:8" x14ac:dyDescent="0.25">
      <c r="A9" s="173" t="s">
        <v>128</v>
      </c>
      <c r="B9" s="173" t="s">
        <v>129</v>
      </c>
      <c r="C9" s="174">
        <v>5040499.8</v>
      </c>
      <c r="D9" s="174">
        <v>0</v>
      </c>
      <c r="E9" s="174">
        <v>0</v>
      </c>
      <c r="F9" s="174">
        <v>5040499.8</v>
      </c>
      <c r="G9" s="173"/>
      <c r="H9" s="175">
        <f t="shared" si="0"/>
        <v>0</v>
      </c>
    </row>
    <row r="10" spans="1:8" x14ac:dyDescent="0.25">
      <c r="A10" s="173" t="s">
        <v>130</v>
      </c>
      <c r="B10" s="173" t="s">
        <v>131</v>
      </c>
      <c r="C10" s="174">
        <v>4904405.04</v>
      </c>
      <c r="D10" s="174">
        <v>1392383</v>
      </c>
      <c r="E10" s="174">
        <v>0</v>
      </c>
      <c r="F10" s="174">
        <v>6296788.04</v>
      </c>
      <c r="G10" s="173"/>
      <c r="H10" s="175">
        <f t="shared" si="0"/>
        <v>1392383</v>
      </c>
    </row>
    <row r="11" spans="1:8" x14ac:dyDescent="0.25">
      <c r="A11" s="173" t="s">
        <v>578</v>
      </c>
      <c r="B11" s="173" t="s">
        <v>579</v>
      </c>
      <c r="C11" s="174">
        <v>885000</v>
      </c>
      <c r="D11" s="174">
        <v>2655000</v>
      </c>
      <c r="E11" s="174">
        <v>0</v>
      </c>
      <c r="F11" s="174">
        <v>3540000</v>
      </c>
      <c r="G11" s="173"/>
      <c r="H11" s="175">
        <f t="shared" si="0"/>
        <v>2655000</v>
      </c>
    </row>
    <row r="12" spans="1:8" x14ac:dyDescent="0.25">
      <c r="A12" s="173" t="s">
        <v>660</v>
      </c>
      <c r="B12" s="173" t="s">
        <v>658</v>
      </c>
      <c r="C12" s="174">
        <v>0</v>
      </c>
      <c r="D12" s="174">
        <v>58961</v>
      </c>
      <c r="E12" s="174">
        <v>0</v>
      </c>
      <c r="F12" s="174">
        <v>58961</v>
      </c>
      <c r="G12" s="173"/>
      <c r="H12" s="175">
        <f t="shared" si="0"/>
        <v>58961</v>
      </c>
    </row>
    <row r="13" spans="1:8" x14ac:dyDescent="0.25">
      <c r="A13" s="173" t="s">
        <v>132</v>
      </c>
      <c r="B13" s="173" t="s">
        <v>133</v>
      </c>
      <c r="C13" s="174">
        <v>271370383.04000002</v>
      </c>
      <c r="D13" s="174">
        <v>853585.37</v>
      </c>
      <c r="E13" s="174">
        <v>573561.5</v>
      </c>
      <c r="F13" s="174">
        <v>271650406.91000003</v>
      </c>
      <c r="G13" s="173"/>
      <c r="H13" s="175">
        <f t="shared" si="0"/>
        <v>280023.87</v>
      </c>
    </row>
    <row r="14" spans="1:8" x14ac:dyDescent="0.25">
      <c r="A14" s="173" t="s">
        <v>134</v>
      </c>
      <c r="B14" s="173" t="s">
        <v>135</v>
      </c>
      <c r="C14" s="174">
        <v>1131716.98</v>
      </c>
      <c r="D14" s="174">
        <v>0</v>
      </c>
      <c r="E14" s="174">
        <v>0</v>
      </c>
      <c r="F14" s="174">
        <v>1131716.98</v>
      </c>
      <c r="G14" s="173"/>
      <c r="H14" s="175">
        <f t="shared" si="0"/>
        <v>0</v>
      </c>
    </row>
    <row r="15" spans="1:8" x14ac:dyDescent="0.25">
      <c r="A15" s="173" t="s">
        <v>136</v>
      </c>
      <c r="B15" s="173" t="s">
        <v>137</v>
      </c>
      <c r="C15" s="174">
        <v>384428285.13999999</v>
      </c>
      <c r="D15" s="174">
        <v>5812131.6200000001</v>
      </c>
      <c r="E15" s="174">
        <v>4759527.04</v>
      </c>
      <c r="F15" s="174">
        <v>385480889.72000003</v>
      </c>
      <c r="G15" s="173"/>
      <c r="H15" s="175">
        <f t="shared" si="0"/>
        <v>1052604.58</v>
      </c>
    </row>
    <row r="16" spans="1:8" x14ac:dyDescent="0.25">
      <c r="A16" s="173" t="s">
        <v>138</v>
      </c>
      <c r="B16" s="173" t="s">
        <v>139</v>
      </c>
      <c r="C16" s="174">
        <v>24628.91</v>
      </c>
      <c r="D16" s="174">
        <v>0</v>
      </c>
      <c r="E16" s="174">
        <v>0</v>
      </c>
      <c r="F16" s="174">
        <v>24628.91</v>
      </c>
      <c r="G16" s="173"/>
      <c r="H16" s="175">
        <f t="shared" si="0"/>
        <v>0</v>
      </c>
    </row>
    <row r="17" spans="1:9" x14ac:dyDescent="0.25">
      <c r="A17" s="173" t="s">
        <v>140</v>
      </c>
      <c r="B17" s="173" t="s">
        <v>141</v>
      </c>
      <c r="C17" s="174">
        <v>90945871.909999996</v>
      </c>
      <c r="D17" s="174">
        <v>921601.4</v>
      </c>
      <c r="E17" s="174">
        <v>619139.32999999996</v>
      </c>
      <c r="F17" s="174">
        <v>91248333.980000004</v>
      </c>
      <c r="G17" s="173"/>
      <c r="H17" s="175">
        <f t="shared" si="0"/>
        <v>302462.07000000007</v>
      </c>
      <c r="I17" s="8">
        <f>+H5+H8+H10+H11+H12+H13+H15+H17</f>
        <v>43828565.489999995</v>
      </c>
    </row>
    <row r="18" spans="1:9" x14ac:dyDescent="0.25">
      <c r="A18" s="173" t="s">
        <v>580</v>
      </c>
      <c r="B18" s="173" t="s">
        <v>581</v>
      </c>
      <c r="C18" s="174">
        <v>1691509.38</v>
      </c>
      <c r="D18" s="174">
        <v>0</v>
      </c>
      <c r="E18" s="174">
        <v>0</v>
      </c>
      <c r="F18" s="174">
        <v>1691509.38</v>
      </c>
      <c r="G18" s="173"/>
      <c r="H18" s="175">
        <f t="shared" si="0"/>
        <v>0</v>
      </c>
    </row>
    <row r="19" spans="1:9" x14ac:dyDescent="0.25">
      <c r="A19" s="173" t="s">
        <v>142</v>
      </c>
      <c r="B19" s="173" t="s">
        <v>143</v>
      </c>
      <c r="C19" s="174">
        <v>20310.63</v>
      </c>
      <c r="D19" s="174">
        <v>0</v>
      </c>
      <c r="E19" s="174">
        <v>0</v>
      </c>
      <c r="F19" s="174">
        <v>20310.63</v>
      </c>
      <c r="G19" s="173"/>
      <c r="H19" s="175">
        <f t="shared" si="0"/>
        <v>0</v>
      </c>
    </row>
    <row r="20" spans="1:9" x14ac:dyDescent="0.25">
      <c r="A20" s="173" t="s">
        <v>144</v>
      </c>
      <c r="B20" s="173" t="s">
        <v>145</v>
      </c>
      <c r="C20" s="174">
        <v>11899364.57</v>
      </c>
      <c r="D20" s="174">
        <v>3000</v>
      </c>
      <c r="E20" s="174">
        <v>0</v>
      </c>
      <c r="F20" s="174">
        <v>11902364.57</v>
      </c>
      <c r="G20" s="173"/>
      <c r="H20" s="175">
        <f t="shared" si="0"/>
        <v>3000</v>
      </c>
    </row>
    <row r="21" spans="1:9" x14ac:dyDescent="0.25">
      <c r="A21" s="173" t="s">
        <v>146</v>
      </c>
      <c r="B21" s="173" t="s">
        <v>147</v>
      </c>
      <c r="C21" s="174">
        <v>238000</v>
      </c>
      <c r="D21" s="174">
        <v>0</v>
      </c>
      <c r="E21" s="174">
        <v>0</v>
      </c>
      <c r="F21" s="174">
        <v>238000</v>
      </c>
      <c r="G21" s="173"/>
      <c r="H21" s="175">
        <f t="shared" si="0"/>
        <v>0</v>
      </c>
    </row>
    <row r="22" spans="1:9" x14ac:dyDescent="0.25">
      <c r="A22" s="173" t="s">
        <v>602</v>
      </c>
      <c r="B22" s="173" t="s">
        <v>603</v>
      </c>
      <c r="C22" s="174">
        <v>154503.49</v>
      </c>
      <c r="D22" s="174">
        <v>0</v>
      </c>
      <c r="E22" s="174">
        <v>0</v>
      </c>
      <c r="F22" s="174">
        <v>154503.49</v>
      </c>
      <c r="G22" s="173"/>
      <c r="H22" s="175">
        <f t="shared" si="0"/>
        <v>0</v>
      </c>
    </row>
    <row r="23" spans="1:9" x14ac:dyDescent="0.25">
      <c r="A23" s="173" t="s">
        <v>148</v>
      </c>
      <c r="B23" s="173" t="s">
        <v>149</v>
      </c>
      <c r="C23" s="174">
        <v>206964968.58000001</v>
      </c>
      <c r="D23" s="174">
        <v>2794125.12</v>
      </c>
      <c r="E23" s="174">
        <v>64704.15</v>
      </c>
      <c r="F23" s="174">
        <v>209694389.55000001</v>
      </c>
      <c r="G23" s="173"/>
      <c r="H23" s="175">
        <f t="shared" si="0"/>
        <v>2729420.97</v>
      </c>
    </row>
    <row r="24" spans="1:9" x14ac:dyDescent="0.25">
      <c r="A24" s="173" t="s">
        <v>150</v>
      </c>
      <c r="B24" s="173" t="s">
        <v>151</v>
      </c>
      <c r="C24" s="174">
        <v>8763908.8300000001</v>
      </c>
      <c r="D24" s="174">
        <v>0</v>
      </c>
      <c r="E24" s="174">
        <v>0</v>
      </c>
      <c r="F24" s="174">
        <v>8763908.8300000001</v>
      </c>
      <c r="G24" s="173"/>
      <c r="H24" s="175">
        <f t="shared" si="0"/>
        <v>0</v>
      </c>
    </row>
    <row r="25" spans="1:9" x14ac:dyDescent="0.25">
      <c r="A25" s="173" t="s">
        <v>152</v>
      </c>
      <c r="B25" s="173" t="s">
        <v>153</v>
      </c>
      <c r="C25" s="174">
        <v>84804.63</v>
      </c>
      <c r="D25" s="174">
        <v>0</v>
      </c>
      <c r="E25" s="174">
        <v>0</v>
      </c>
      <c r="F25" s="174">
        <v>84804.63</v>
      </c>
      <c r="G25" s="173"/>
      <c r="H25" s="175">
        <f t="shared" si="0"/>
        <v>0</v>
      </c>
      <c r="I25" s="8">
        <f>+H20+H23</f>
        <v>2732420.97</v>
      </c>
    </row>
    <row r="26" spans="1:9" x14ac:dyDescent="0.25">
      <c r="A26" s="173" t="s">
        <v>154</v>
      </c>
      <c r="B26" s="173" t="s">
        <v>155</v>
      </c>
      <c r="C26" s="174">
        <v>21100</v>
      </c>
      <c r="D26" s="174">
        <v>0</v>
      </c>
      <c r="E26" s="174">
        <v>0</v>
      </c>
      <c r="F26" s="174">
        <v>21100</v>
      </c>
      <c r="G26" s="173"/>
      <c r="H26" s="175">
        <f t="shared" si="0"/>
        <v>0</v>
      </c>
    </row>
    <row r="27" spans="1:9" x14ac:dyDescent="0.25">
      <c r="A27" s="173" t="s">
        <v>156</v>
      </c>
      <c r="B27" s="173" t="s">
        <v>157</v>
      </c>
      <c r="C27" s="174">
        <v>3429281</v>
      </c>
      <c r="D27" s="174">
        <v>0</v>
      </c>
      <c r="E27" s="174">
        <v>0</v>
      </c>
      <c r="F27" s="174">
        <v>3429281</v>
      </c>
      <c r="G27" s="173"/>
      <c r="H27" s="175">
        <f t="shared" si="0"/>
        <v>0</v>
      </c>
    </row>
    <row r="28" spans="1:9" x14ac:dyDescent="0.25">
      <c r="A28" s="173" t="s">
        <v>158</v>
      </c>
      <c r="B28" s="173" t="s">
        <v>159</v>
      </c>
      <c r="C28" s="174">
        <v>153806.71</v>
      </c>
      <c r="D28" s="174">
        <v>0</v>
      </c>
      <c r="E28" s="174">
        <v>0</v>
      </c>
      <c r="F28" s="174">
        <v>153806.71</v>
      </c>
      <c r="G28" s="173"/>
      <c r="H28" s="175">
        <f t="shared" si="0"/>
        <v>0</v>
      </c>
    </row>
    <row r="29" spans="1:9" x14ac:dyDescent="0.25">
      <c r="A29" s="173" t="s">
        <v>160</v>
      </c>
      <c r="B29" s="173" t="s">
        <v>161</v>
      </c>
      <c r="C29" s="174">
        <v>54385.56</v>
      </c>
      <c r="D29" s="174">
        <v>0</v>
      </c>
      <c r="E29" s="174">
        <v>0</v>
      </c>
      <c r="F29" s="174">
        <v>54385.56</v>
      </c>
      <c r="G29" s="173"/>
      <c r="H29" s="175">
        <f t="shared" si="0"/>
        <v>0</v>
      </c>
    </row>
    <row r="30" spans="1:9" x14ac:dyDescent="0.25">
      <c r="A30" s="173" t="s">
        <v>162</v>
      </c>
      <c r="B30" s="173" t="s">
        <v>163</v>
      </c>
      <c r="C30" s="174">
        <v>17811285.129999999</v>
      </c>
      <c r="D30" s="174">
        <v>0</v>
      </c>
      <c r="E30" s="174">
        <v>0</v>
      </c>
      <c r="F30" s="174">
        <v>17811285.129999999</v>
      </c>
      <c r="G30" s="173"/>
      <c r="H30" s="175">
        <f t="shared" si="0"/>
        <v>0</v>
      </c>
    </row>
    <row r="31" spans="1:9" x14ac:dyDescent="0.25">
      <c r="A31" s="173" t="s">
        <v>164</v>
      </c>
      <c r="B31" s="173" t="s">
        <v>165</v>
      </c>
      <c r="C31" s="174">
        <v>980000</v>
      </c>
      <c r="D31" s="174">
        <v>0</v>
      </c>
      <c r="E31" s="174">
        <v>0</v>
      </c>
      <c r="F31" s="174">
        <v>980000</v>
      </c>
      <c r="G31" s="173"/>
      <c r="H31" s="175">
        <f t="shared" si="0"/>
        <v>0</v>
      </c>
    </row>
    <row r="32" spans="1:9" x14ac:dyDescent="0.25">
      <c r="A32" s="173" t="s">
        <v>166</v>
      </c>
      <c r="B32" s="173" t="s">
        <v>167</v>
      </c>
      <c r="C32" s="174">
        <v>676196825.61000001</v>
      </c>
      <c r="D32" s="174">
        <v>0</v>
      </c>
      <c r="E32" s="174">
        <v>0</v>
      </c>
      <c r="F32" s="174">
        <v>676196825.61000001</v>
      </c>
      <c r="G32" s="173"/>
      <c r="H32" s="175">
        <f t="shared" si="0"/>
        <v>0</v>
      </c>
    </row>
    <row r="33" spans="1:9" x14ac:dyDescent="0.25">
      <c r="A33" s="173" t="s">
        <v>168</v>
      </c>
      <c r="B33" s="173" t="s">
        <v>169</v>
      </c>
      <c r="C33" s="174">
        <v>28120150</v>
      </c>
      <c r="D33" s="174">
        <v>0</v>
      </c>
      <c r="E33" s="174">
        <v>0</v>
      </c>
      <c r="F33" s="174">
        <v>28120150</v>
      </c>
      <c r="G33" s="173"/>
      <c r="H33" s="175">
        <f t="shared" si="0"/>
        <v>0</v>
      </c>
    </row>
    <row r="34" spans="1:9" x14ac:dyDescent="0.25">
      <c r="A34" s="173" t="s">
        <v>170</v>
      </c>
      <c r="B34" s="173" t="s">
        <v>171</v>
      </c>
      <c r="C34" s="174">
        <v>43706470.68</v>
      </c>
      <c r="D34" s="174">
        <v>26772078.640000001</v>
      </c>
      <c r="E34" s="174">
        <v>1147122.99</v>
      </c>
      <c r="F34" s="174">
        <v>69331426.329999998</v>
      </c>
      <c r="G34" s="173"/>
      <c r="H34" s="175">
        <f t="shared" si="0"/>
        <v>25624955.650000002</v>
      </c>
      <c r="I34" s="176">
        <f>+H34</f>
        <v>25624955.650000002</v>
      </c>
    </row>
    <row r="35" spans="1:9" x14ac:dyDescent="0.25">
      <c r="A35" s="173" t="s">
        <v>172</v>
      </c>
      <c r="B35" s="173" t="s">
        <v>173</v>
      </c>
      <c r="C35" s="174">
        <v>205454639.12</v>
      </c>
      <c r="D35" s="174">
        <v>2835979.17</v>
      </c>
      <c r="E35" s="174">
        <v>0</v>
      </c>
      <c r="F35" s="174">
        <v>208290618.28999999</v>
      </c>
      <c r="G35" s="173"/>
      <c r="H35" s="175">
        <f t="shared" si="0"/>
        <v>2835979.17</v>
      </c>
    </row>
    <row r="36" spans="1:9" x14ac:dyDescent="0.25">
      <c r="A36" s="173" t="s">
        <v>174</v>
      </c>
      <c r="B36" s="173" t="s">
        <v>175</v>
      </c>
      <c r="C36" s="174">
        <v>221964831.69</v>
      </c>
      <c r="D36" s="174">
        <v>2976439.9</v>
      </c>
      <c r="E36" s="174">
        <v>0</v>
      </c>
      <c r="F36" s="174">
        <v>224941271.59</v>
      </c>
      <c r="G36" s="173"/>
      <c r="H36" s="175">
        <f t="shared" si="0"/>
        <v>2976439.9</v>
      </c>
    </row>
    <row r="37" spans="1:9" x14ac:dyDescent="0.25">
      <c r="A37" s="173" t="s">
        <v>176</v>
      </c>
      <c r="B37" s="173" t="s">
        <v>177</v>
      </c>
      <c r="C37" s="174">
        <v>23811619.809999999</v>
      </c>
      <c r="D37" s="174">
        <v>333814.64</v>
      </c>
      <c r="E37" s="174">
        <v>0</v>
      </c>
      <c r="F37" s="174">
        <v>24145434.449999999</v>
      </c>
      <c r="G37" s="173"/>
      <c r="H37" s="175">
        <f t="shared" si="0"/>
        <v>333814.64</v>
      </c>
      <c r="I37" s="8">
        <f>+H35+H36+H37</f>
        <v>6146233.71</v>
      </c>
    </row>
    <row r="38" spans="1:9" x14ac:dyDescent="0.25">
      <c r="A38" s="173" t="s">
        <v>178</v>
      </c>
      <c r="B38" s="173" t="s">
        <v>179</v>
      </c>
      <c r="C38" s="174">
        <v>145949.75</v>
      </c>
      <c r="D38" s="174">
        <v>0</v>
      </c>
      <c r="E38" s="174">
        <v>0</v>
      </c>
      <c r="F38" s="174">
        <v>145949.75</v>
      </c>
      <c r="G38" s="173"/>
      <c r="H38" s="177">
        <f t="shared" si="0"/>
        <v>0</v>
      </c>
    </row>
    <row r="39" spans="1:9" x14ac:dyDescent="0.25">
      <c r="A39" s="173" t="s">
        <v>180</v>
      </c>
      <c r="B39" s="173" t="s">
        <v>181</v>
      </c>
      <c r="C39" s="174">
        <v>8264.4500000000007</v>
      </c>
      <c r="D39" s="174">
        <v>0</v>
      </c>
      <c r="E39" s="174">
        <v>0</v>
      </c>
      <c r="F39" s="174">
        <v>8264.4500000000007</v>
      </c>
      <c r="G39" s="173"/>
      <c r="H39" s="177">
        <f t="shared" si="0"/>
        <v>0</v>
      </c>
    </row>
    <row r="40" spans="1:9" x14ac:dyDescent="0.25">
      <c r="A40" s="173" t="s">
        <v>182</v>
      </c>
      <c r="B40" s="173" t="s">
        <v>183</v>
      </c>
      <c r="C40" s="174">
        <v>40223366.200000003</v>
      </c>
      <c r="D40" s="174">
        <v>0</v>
      </c>
      <c r="E40" s="174">
        <v>0</v>
      </c>
      <c r="F40" s="174">
        <v>40223366.200000003</v>
      </c>
      <c r="G40" s="173"/>
      <c r="H40" s="177">
        <f t="shared" si="0"/>
        <v>0</v>
      </c>
    </row>
    <row r="41" spans="1:9" x14ac:dyDescent="0.25">
      <c r="A41" s="173" t="s">
        <v>184</v>
      </c>
      <c r="B41" s="173" t="s">
        <v>185</v>
      </c>
      <c r="C41" s="174">
        <v>81353171.780000001</v>
      </c>
      <c r="D41" s="174">
        <v>1180439.28</v>
      </c>
      <c r="E41" s="174">
        <v>0</v>
      </c>
      <c r="F41" s="174">
        <v>82533611.060000002</v>
      </c>
      <c r="G41" s="173"/>
      <c r="H41" s="177">
        <f t="shared" si="0"/>
        <v>1180439.28</v>
      </c>
    </row>
    <row r="42" spans="1:9" x14ac:dyDescent="0.25">
      <c r="A42" s="173" t="s">
        <v>186</v>
      </c>
      <c r="B42" s="173" t="s">
        <v>187</v>
      </c>
      <c r="C42" s="174">
        <v>1146013.45</v>
      </c>
      <c r="D42" s="174">
        <v>4599</v>
      </c>
      <c r="E42" s="174">
        <v>0</v>
      </c>
      <c r="F42" s="174">
        <v>1150612.45</v>
      </c>
      <c r="G42" s="173"/>
      <c r="H42" s="177">
        <f t="shared" si="0"/>
        <v>4599</v>
      </c>
    </row>
    <row r="43" spans="1:9" x14ac:dyDescent="0.25">
      <c r="A43" s="173" t="s">
        <v>188</v>
      </c>
      <c r="B43" s="173" t="s">
        <v>189</v>
      </c>
      <c r="C43" s="174">
        <v>25115223.57</v>
      </c>
      <c r="D43" s="174">
        <v>258422.49</v>
      </c>
      <c r="E43" s="174">
        <v>0</v>
      </c>
      <c r="F43" s="174">
        <v>25373646.059999999</v>
      </c>
      <c r="G43" s="173"/>
      <c r="H43" s="177">
        <f t="shared" si="0"/>
        <v>258422.49</v>
      </c>
    </row>
    <row r="44" spans="1:9" x14ac:dyDescent="0.25">
      <c r="A44" s="173" t="s">
        <v>190</v>
      </c>
      <c r="B44" s="173" t="s">
        <v>191</v>
      </c>
      <c r="C44" s="174">
        <v>83095591.590000004</v>
      </c>
      <c r="D44" s="174">
        <v>1048694.1100000001</v>
      </c>
      <c r="E44" s="174">
        <v>0</v>
      </c>
      <c r="F44" s="174">
        <v>84144285.700000003</v>
      </c>
      <c r="G44" s="173"/>
      <c r="H44" s="177">
        <f t="shared" si="0"/>
        <v>1048694.1100000001</v>
      </c>
    </row>
    <row r="45" spans="1:9" x14ac:dyDescent="0.25">
      <c r="A45" s="173" t="s">
        <v>192</v>
      </c>
      <c r="B45" s="173" t="s">
        <v>193</v>
      </c>
      <c r="C45" s="174">
        <v>1097976.81</v>
      </c>
      <c r="D45" s="174">
        <v>4436.58</v>
      </c>
      <c r="E45" s="174">
        <v>0</v>
      </c>
      <c r="F45" s="174">
        <v>1102413.3899999999</v>
      </c>
      <c r="G45" s="173"/>
      <c r="H45" s="177">
        <f t="shared" si="0"/>
        <v>4436.58</v>
      </c>
    </row>
    <row r="46" spans="1:9" x14ac:dyDescent="0.25">
      <c r="A46" s="173" t="s">
        <v>194</v>
      </c>
      <c r="B46" s="173" t="s">
        <v>195</v>
      </c>
      <c r="C46" s="174">
        <v>1201755.69</v>
      </c>
      <c r="D46" s="174">
        <v>30103.14</v>
      </c>
      <c r="E46" s="174">
        <v>5764</v>
      </c>
      <c r="F46" s="174">
        <v>1226094.83</v>
      </c>
      <c r="G46" s="173"/>
      <c r="H46" s="177">
        <f t="shared" si="0"/>
        <v>24339.14</v>
      </c>
      <c r="I46" s="8">
        <f>+H41+H42+H44+H43+H45+H46</f>
        <v>2520930.6</v>
      </c>
    </row>
    <row r="47" spans="1:9" x14ac:dyDescent="0.25">
      <c r="A47" s="173" t="s">
        <v>196</v>
      </c>
      <c r="B47" s="173" t="s">
        <v>197</v>
      </c>
      <c r="C47" s="174">
        <v>158509750.15000001</v>
      </c>
      <c r="D47" s="174">
        <v>3297926.17</v>
      </c>
      <c r="E47" s="174">
        <v>938631</v>
      </c>
      <c r="F47" s="174">
        <v>160869045.31999999</v>
      </c>
      <c r="G47" s="173"/>
      <c r="H47" s="177">
        <f t="shared" si="0"/>
        <v>2359295.17</v>
      </c>
    </row>
    <row r="48" spans="1:9" x14ac:dyDescent="0.25">
      <c r="A48" s="173" t="s">
        <v>198</v>
      </c>
      <c r="B48" s="173" t="s">
        <v>199</v>
      </c>
      <c r="C48" s="174">
        <v>4974983.08</v>
      </c>
      <c r="D48" s="174">
        <v>4336.5</v>
      </c>
      <c r="E48" s="174">
        <v>0</v>
      </c>
      <c r="F48" s="174">
        <v>4979319.58</v>
      </c>
      <c r="G48" s="173"/>
      <c r="H48" s="177">
        <f t="shared" si="0"/>
        <v>4336.5</v>
      </c>
      <c r="I48" s="8">
        <f>+H47+H48</f>
        <v>2363631.67</v>
      </c>
    </row>
    <row r="49" spans="1:9" x14ac:dyDescent="0.25">
      <c r="A49" s="173" t="s">
        <v>200</v>
      </c>
      <c r="B49" s="173" t="s">
        <v>201</v>
      </c>
      <c r="C49" s="174">
        <v>35526572.460000001</v>
      </c>
      <c r="D49" s="174">
        <v>1057450</v>
      </c>
      <c r="E49" s="174">
        <v>222330</v>
      </c>
      <c r="F49" s="174">
        <v>36361692.460000001</v>
      </c>
      <c r="G49" s="173"/>
      <c r="H49" s="177">
        <f t="shared" si="0"/>
        <v>835120</v>
      </c>
      <c r="I49" s="176">
        <f>+H49</f>
        <v>835120</v>
      </c>
    </row>
    <row r="50" spans="1:9" x14ac:dyDescent="0.25">
      <c r="A50" s="173" t="s">
        <v>202</v>
      </c>
      <c r="B50" s="173" t="s">
        <v>203</v>
      </c>
      <c r="C50" s="174">
        <v>12195841.619999999</v>
      </c>
      <c r="D50" s="174">
        <v>0</v>
      </c>
      <c r="E50" s="174">
        <v>0</v>
      </c>
      <c r="F50" s="174">
        <v>12195841.619999999</v>
      </c>
      <c r="G50" s="173"/>
      <c r="H50" s="177">
        <f t="shared" si="0"/>
        <v>0</v>
      </c>
    </row>
    <row r="51" spans="1:9" x14ac:dyDescent="0.25">
      <c r="A51" s="173" t="s">
        <v>204</v>
      </c>
      <c r="B51" s="173" t="s">
        <v>205</v>
      </c>
      <c r="C51" s="174">
        <v>100</v>
      </c>
      <c r="D51" s="174">
        <v>0</v>
      </c>
      <c r="E51" s="174">
        <v>0</v>
      </c>
      <c r="F51" s="174">
        <v>100</v>
      </c>
      <c r="G51" s="173"/>
      <c r="H51" s="177">
        <f t="shared" si="0"/>
        <v>0</v>
      </c>
    </row>
    <row r="52" spans="1:9" x14ac:dyDescent="0.25">
      <c r="A52" s="173" t="s">
        <v>206</v>
      </c>
      <c r="B52" s="173" t="s">
        <v>207</v>
      </c>
      <c r="C52" s="174">
        <v>10161193.380000001</v>
      </c>
      <c r="D52" s="174">
        <v>18450</v>
      </c>
      <c r="E52" s="174">
        <v>7450</v>
      </c>
      <c r="F52" s="174">
        <v>10172193.380000001</v>
      </c>
      <c r="G52" s="173"/>
      <c r="H52" s="177">
        <f t="shared" si="0"/>
        <v>11000</v>
      </c>
    </row>
    <row r="53" spans="1:9" x14ac:dyDescent="0.25">
      <c r="A53" s="173" t="s">
        <v>208</v>
      </c>
      <c r="B53" s="173" t="s">
        <v>209</v>
      </c>
      <c r="C53" s="174">
        <v>2697959.28</v>
      </c>
      <c r="D53" s="174">
        <v>0</v>
      </c>
      <c r="E53" s="174">
        <v>0</v>
      </c>
      <c r="F53" s="174">
        <v>2697959.28</v>
      </c>
      <c r="G53" s="173"/>
      <c r="H53" s="177">
        <f t="shared" si="0"/>
        <v>0</v>
      </c>
    </row>
    <row r="54" spans="1:9" x14ac:dyDescent="0.25">
      <c r="A54" s="173" t="s">
        <v>210</v>
      </c>
      <c r="B54" s="173" t="s">
        <v>211</v>
      </c>
      <c r="C54" s="174">
        <v>1473651.75</v>
      </c>
      <c r="D54" s="174">
        <v>40720</v>
      </c>
      <c r="E54" s="174">
        <v>10660</v>
      </c>
      <c r="F54" s="174">
        <v>1503711.75</v>
      </c>
      <c r="G54" s="173"/>
      <c r="H54" s="177">
        <f t="shared" si="0"/>
        <v>30060</v>
      </c>
      <c r="I54" s="8">
        <f>+H52+H54</f>
        <v>41060</v>
      </c>
    </row>
    <row r="55" spans="1:9" x14ac:dyDescent="0.25">
      <c r="A55" s="173" t="s">
        <v>212</v>
      </c>
      <c r="B55" s="173" t="s">
        <v>213</v>
      </c>
      <c r="C55" s="174">
        <v>220101360.37</v>
      </c>
      <c r="D55" s="174">
        <v>3118924.12</v>
      </c>
      <c r="E55" s="174">
        <v>458487.28</v>
      </c>
      <c r="F55" s="174">
        <v>222761797.21000001</v>
      </c>
      <c r="G55" s="173"/>
      <c r="H55" s="177">
        <f t="shared" si="0"/>
        <v>2660436.84</v>
      </c>
    </row>
    <row r="56" spans="1:9" x14ac:dyDescent="0.25">
      <c r="A56" s="173" t="s">
        <v>214</v>
      </c>
      <c r="B56" s="173" t="s">
        <v>215</v>
      </c>
      <c r="C56" s="174">
        <v>159837.20000000001</v>
      </c>
      <c r="D56" s="174">
        <v>0</v>
      </c>
      <c r="E56" s="174">
        <v>0</v>
      </c>
      <c r="F56" s="174">
        <v>159837.20000000001</v>
      </c>
      <c r="G56" s="173"/>
      <c r="H56" s="177">
        <f t="shared" si="0"/>
        <v>0</v>
      </c>
      <c r="I56" s="176"/>
    </row>
    <row r="57" spans="1:9" x14ac:dyDescent="0.25">
      <c r="A57" s="173" t="s">
        <v>216</v>
      </c>
      <c r="B57" s="173" t="s">
        <v>217</v>
      </c>
      <c r="C57" s="174">
        <v>22287.99</v>
      </c>
      <c r="D57" s="174">
        <v>0</v>
      </c>
      <c r="E57" s="174">
        <v>0</v>
      </c>
      <c r="F57" s="174">
        <v>22287.99</v>
      </c>
      <c r="G57" s="173"/>
      <c r="H57" s="177">
        <f t="shared" si="0"/>
        <v>0</v>
      </c>
    </row>
    <row r="58" spans="1:9" x14ac:dyDescent="0.25">
      <c r="A58" s="173" t="s">
        <v>218</v>
      </c>
      <c r="B58" s="173" t="s">
        <v>219</v>
      </c>
      <c r="C58" s="174">
        <v>5690020.0099999998</v>
      </c>
      <c r="D58" s="174">
        <v>145954.20000000001</v>
      </c>
      <c r="E58" s="174">
        <v>0</v>
      </c>
      <c r="F58" s="174">
        <v>5835974.21</v>
      </c>
      <c r="G58" s="173"/>
      <c r="H58" s="177">
        <f t="shared" si="0"/>
        <v>145954.20000000001</v>
      </c>
    </row>
    <row r="59" spans="1:9" x14ac:dyDescent="0.25">
      <c r="A59" s="173" t="s">
        <v>220</v>
      </c>
      <c r="B59" s="173" t="s">
        <v>221</v>
      </c>
      <c r="C59" s="174">
        <v>1764115.6</v>
      </c>
      <c r="D59" s="174">
        <v>0</v>
      </c>
      <c r="E59" s="174">
        <v>0</v>
      </c>
      <c r="F59" s="174">
        <v>1764115.6</v>
      </c>
      <c r="G59" s="173"/>
      <c r="H59" s="177">
        <f t="shared" si="0"/>
        <v>0</v>
      </c>
    </row>
    <row r="60" spans="1:9" x14ac:dyDescent="0.25">
      <c r="A60" s="173" t="s">
        <v>222</v>
      </c>
      <c r="B60" s="173" t="s">
        <v>223</v>
      </c>
      <c r="C60" s="174">
        <v>18292</v>
      </c>
      <c r="D60" s="174">
        <v>0</v>
      </c>
      <c r="E60" s="174">
        <v>0</v>
      </c>
      <c r="F60" s="174">
        <v>18292</v>
      </c>
      <c r="G60" s="173"/>
      <c r="H60" s="177">
        <f t="shared" si="0"/>
        <v>0</v>
      </c>
    </row>
    <row r="61" spans="1:9" x14ac:dyDescent="0.25">
      <c r="A61" s="173" t="s">
        <v>224</v>
      </c>
      <c r="B61" s="173" t="s">
        <v>225</v>
      </c>
      <c r="C61" s="174">
        <v>342497.67</v>
      </c>
      <c r="D61" s="174">
        <v>0</v>
      </c>
      <c r="E61" s="174">
        <v>0</v>
      </c>
      <c r="F61" s="174">
        <v>342497.67</v>
      </c>
      <c r="G61" s="173"/>
      <c r="H61" s="177">
        <f t="shared" si="0"/>
        <v>0</v>
      </c>
    </row>
    <row r="62" spans="1:9" x14ac:dyDescent="0.25">
      <c r="A62" s="173" t="s">
        <v>226</v>
      </c>
      <c r="B62" s="173" t="s">
        <v>227</v>
      </c>
      <c r="C62" s="174">
        <v>3004308.04</v>
      </c>
      <c r="D62" s="174">
        <v>0</v>
      </c>
      <c r="E62" s="174">
        <v>0</v>
      </c>
      <c r="F62" s="174">
        <v>3004308.04</v>
      </c>
      <c r="G62" s="173"/>
      <c r="H62" s="177">
        <f t="shared" si="0"/>
        <v>0</v>
      </c>
    </row>
    <row r="63" spans="1:9" x14ac:dyDescent="0.25">
      <c r="A63" s="173" t="s">
        <v>228</v>
      </c>
      <c r="B63" s="173" t="s">
        <v>229</v>
      </c>
      <c r="C63" s="174">
        <v>17114537.879999999</v>
      </c>
      <c r="D63" s="174">
        <v>877765.62</v>
      </c>
      <c r="E63" s="174">
        <v>0</v>
      </c>
      <c r="F63" s="174">
        <v>17992303.5</v>
      </c>
      <c r="G63" s="173"/>
      <c r="H63" s="177">
        <f t="shared" si="0"/>
        <v>877765.62</v>
      </c>
      <c r="I63" s="8">
        <f>+H55+H58+H63</f>
        <v>3684156.66</v>
      </c>
    </row>
    <row r="64" spans="1:9" x14ac:dyDescent="0.25">
      <c r="A64" s="173" t="s">
        <v>230</v>
      </c>
      <c r="B64" s="173" t="s">
        <v>231</v>
      </c>
      <c r="C64" s="174">
        <v>6850718.2400000002</v>
      </c>
      <c r="D64" s="174">
        <v>0</v>
      </c>
      <c r="E64" s="174">
        <v>0</v>
      </c>
      <c r="F64" s="174">
        <v>6850718.2400000002</v>
      </c>
      <c r="G64" s="173"/>
      <c r="H64" s="177">
        <f t="shared" si="0"/>
        <v>0</v>
      </c>
    </row>
    <row r="65" spans="1:9" x14ac:dyDescent="0.25">
      <c r="A65" s="173" t="s">
        <v>232</v>
      </c>
      <c r="B65" s="173" t="s">
        <v>233</v>
      </c>
      <c r="C65" s="174">
        <v>18942712.09</v>
      </c>
      <c r="D65" s="174">
        <v>0</v>
      </c>
      <c r="E65" s="174">
        <v>0</v>
      </c>
      <c r="F65" s="174">
        <v>18942712.09</v>
      </c>
      <c r="G65" s="173"/>
      <c r="H65" s="177">
        <f t="shared" si="0"/>
        <v>0</v>
      </c>
    </row>
    <row r="66" spans="1:9" x14ac:dyDescent="0.25">
      <c r="A66" s="173" t="s">
        <v>234</v>
      </c>
      <c r="B66" s="173" t="s">
        <v>235</v>
      </c>
      <c r="C66" s="174">
        <v>273694501.19999999</v>
      </c>
      <c r="D66" s="174">
        <v>8508962.6199999992</v>
      </c>
      <c r="E66" s="174">
        <v>4164307.96</v>
      </c>
      <c r="F66" s="174">
        <v>278039155.86000001</v>
      </c>
      <c r="G66" s="173"/>
      <c r="H66" s="177">
        <f t="shared" si="0"/>
        <v>4344654.6599999992</v>
      </c>
    </row>
    <row r="67" spans="1:9" x14ac:dyDescent="0.25">
      <c r="A67" s="173" t="s">
        <v>236</v>
      </c>
      <c r="B67" s="173" t="s">
        <v>237</v>
      </c>
      <c r="C67" s="174">
        <v>222024.6</v>
      </c>
      <c r="D67" s="174">
        <v>0</v>
      </c>
      <c r="E67" s="174">
        <v>0</v>
      </c>
      <c r="F67" s="174">
        <v>222024.6</v>
      </c>
      <c r="G67" s="173"/>
      <c r="H67" s="177">
        <f t="shared" ref="H67:H130" si="1">+D67-E67</f>
        <v>0</v>
      </c>
      <c r="I67" s="176">
        <f>+H66</f>
        <v>4344654.6599999992</v>
      </c>
    </row>
    <row r="68" spans="1:9" x14ac:dyDescent="0.25">
      <c r="A68" s="173" t="s">
        <v>238</v>
      </c>
      <c r="B68" s="173" t="s">
        <v>239</v>
      </c>
      <c r="C68" s="174">
        <v>-194271236.91</v>
      </c>
      <c r="D68" s="174">
        <v>0</v>
      </c>
      <c r="E68" s="174">
        <v>0</v>
      </c>
      <c r="F68" s="174">
        <v>-194271236.91</v>
      </c>
      <c r="G68" s="173"/>
      <c r="H68" s="177">
        <f t="shared" si="1"/>
        <v>0</v>
      </c>
    </row>
    <row r="69" spans="1:9" x14ac:dyDescent="0.25">
      <c r="A69" s="173" t="s">
        <v>240</v>
      </c>
      <c r="B69" s="173" t="s">
        <v>241</v>
      </c>
      <c r="C69" s="174">
        <v>9815751.7599999998</v>
      </c>
      <c r="D69" s="174">
        <v>1955.42</v>
      </c>
      <c r="E69" s="174">
        <v>1955.42</v>
      </c>
      <c r="F69" s="174">
        <v>9815751.7599999998</v>
      </c>
      <c r="G69" s="173"/>
      <c r="H69" s="177">
        <f t="shared" si="1"/>
        <v>0</v>
      </c>
    </row>
    <row r="70" spans="1:9" x14ac:dyDescent="0.25">
      <c r="A70" s="173" t="s">
        <v>242</v>
      </c>
      <c r="B70" s="173" t="s">
        <v>243</v>
      </c>
      <c r="C70" s="174">
        <v>797670</v>
      </c>
      <c r="D70" s="174">
        <v>0</v>
      </c>
      <c r="E70" s="174">
        <v>0</v>
      </c>
      <c r="F70" s="174">
        <v>797670</v>
      </c>
      <c r="G70" s="173"/>
      <c r="H70" s="177">
        <f t="shared" si="1"/>
        <v>0</v>
      </c>
    </row>
    <row r="71" spans="1:9" x14ac:dyDescent="0.25">
      <c r="A71" s="173" t="s">
        <v>244</v>
      </c>
      <c r="B71" s="173" t="s">
        <v>245</v>
      </c>
      <c r="C71" s="174">
        <v>933988.77</v>
      </c>
      <c r="D71" s="174">
        <v>0</v>
      </c>
      <c r="E71" s="174">
        <v>0</v>
      </c>
      <c r="F71" s="174">
        <v>933988.77</v>
      </c>
      <c r="G71" s="173"/>
      <c r="H71" s="177">
        <f t="shared" si="1"/>
        <v>0</v>
      </c>
    </row>
    <row r="72" spans="1:9" x14ac:dyDescent="0.25">
      <c r="A72" s="173" t="s">
        <v>246</v>
      </c>
      <c r="B72" s="173" t="s">
        <v>247</v>
      </c>
      <c r="C72" s="174">
        <v>1091291.32</v>
      </c>
      <c r="D72" s="174">
        <v>0</v>
      </c>
      <c r="E72" s="174">
        <v>0</v>
      </c>
      <c r="F72" s="174">
        <v>1091291.32</v>
      </c>
      <c r="G72" s="173"/>
      <c r="H72" s="177">
        <f t="shared" si="1"/>
        <v>0</v>
      </c>
    </row>
    <row r="73" spans="1:9" x14ac:dyDescent="0.25">
      <c r="A73" s="173" t="s">
        <v>248</v>
      </c>
      <c r="B73" s="173" t="s">
        <v>249</v>
      </c>
      <c r="C73" s="174">
        <v>1803248.03</v>
      </c>
      <c r="D73" s="174">
        <v>0</v>
      </c>
      <c r="E73" s="174">
        <v>0</v>
      </c>
      <c r="F73" s="174">
        <v>1803248.03</v>
      </c>
      <c r="G73" s="173"/>
      <c r="H73" s="177">
        <f t="shared" si="1"/>
        <v>0</v>
      </c>
    </row>
    <row r="74" spans="1:9" x14ac:dyDescent="0.25">
      <c r="A74" s="173" t="s">
        <v>250</v>
      </c>
      <c r="B74" s="173" t="s">
        <v>251</v>
      </c>
      <c r="C74" s="174">
        <v>28320</v>
      </c>
      <c r="D74" s="174">
        <v>0</v>
      </c>
      <c r="E74" s="174">
        <v>0</v>
      </c>
      <c r="F74" s="174">
        <v>28320</v>
      </c>
      <c r="G74" s="173"/>
      <c r="H74" s="177">
        <f t="shared" si="1"/>
        <v>0</v>
      </c>
    </row>
    <row r="75" spans="1:9" x14ac:dyDescent="0.25">
      <c r="A75" s="173" t="s">
        <v>252</v>
      </c>
      <c r="B75" s="173" t="s">
        <v>253</v>
      </c>
      <c r="C75" s="174">
        <v>346775.54</v>
      </c>
      <c r="D75" s="174">
        <v>0</v>
      </c>
      <c r="E75" s="174">
        <v>0</v>
      </c>
      <c r="F75" s="174">
        <v>346775.54</v>
      </c>
      <c r="G75" s="173"/>
      <c r="H75" s="177">
        <f t="shared" si="1"/>
        <v>0</v>
      </c>
    </row>
    <row r="76" spans="1:9" x14ac:dyDescent="0.25">
      <c r="A76" s="173" t="s">
        <v>254</v>
      </c>
      <c r="B76" s="173" t="s">
        <v>255</v>
      </c>
      <c r="C76" s="174">
        <v>2917466.78</v>
      </c>
      <c r="D76" s="174">
        <v>0</v>
      </c>
      <c r="E76" s="174">
        <v>0</v>
      </c>
      <c r="F76" s="174">
        <v>2917466.78</v>
      </c>
      <c r="G76" s="173"/>
      <c r="H76" s="177">
        <f t="shared" si="1"/>
        <v>0</v>
      </c>
    </row>
    <row r="77" spans="1:9" x14ac:dyDescent="0.25">
      <c r="A77" s="173" t="s">
        <v>256</v>
      </c>
      <c r="B77" s="173" t="s">
        <v>257</v>
      </c>
      <c r="C77" s="174">
        <v>1125070.74</v>
      </c>
      <c r="D77" s="174">
        <v>0</v>
      </c>
      <c r="E77" s="174">
        <v>0</v>
      </c>
      <c r="F77" s="174">
        <v>1125070.74</v>
      </c>
      <c r="G77" s="173"/>
      <c r="H77" s="177">
        <f t="shared" si="1"/>
        <v>0</v>
      </c>
    </row>
    <row r="78" spans="1:9" x14ac:dyDescent="0.25">
      <c r="A78" s="173" t="s">
        <v>258</v>
      </c>
      <c r="B78" s="173" t="s">
        <v>259</v>
      </c>
      <c r="C78" s="174">
        <v>1055</v>
      </c>
      <c r="D78" s="174">
        <v>0</v>
      </c>
      <c r="E78" s="174">
        <v>0</v>
      </c>
      <c r="F78" s="174">
        <v>1055</v>
      </c>
      <c r="G78" s="173"/>
      <c r="H78" s="177">
        <f t="shared" si="1"/>
        <v>0</v>
      </c>
    </row>
    <row r="79" spans="1:9" x14ac:dyDescent="0.25">
      <c r="A79" s="173" t="s">
        <v>260</v>
      </c>
      <c r="B79" s="173" t="s">
        <v>261</v>
      </c>
      <c r="C79" s="174">
        <v>14914.04</v>
      </c>
      <c r="D79" s="174">
        <v>0</v>
      </c>
      <c r="E79" s="174">
        <v>0</v>
      </c>
      <c r="F79" s="174">
        <v>14914.04</v>
      </c>
      <c r="G79" s="173"/>
      <c r="H79" s="177">
        <f t="shared" si="1"/>
        <v>0</v>
      </c>
    </row>
    <row r="80" spans="1:9" x14ac:dyDescent="0.25">
      <c r="A80" s="173" t="s">
        <v>262</v>
      </c>
      <c r="B80" s="173" t="s">
        <v>263</v>
      </c>
      <c r="C80" s="174">
        <v>3873.94</v>
      </c>
      <c r="D80" s="174">
        <v>0</v>
      </c>
      <c r="E80" s="174">
        <v>0</v>
      </c>
      <c r="F80" s="174">
        <v>3873.94</v>
      </c>
      <c r="G80" s="173"/>
      <c r="H80" s="177">
        <f t="shared" si="1"/>
        <v>0</v>
      </c>
    </row>
    <row r="81" spans="1:9" x14ac:dyDescent="0.25">
      <c r="A81" s="173" t="s">
        <v>264</v>
      </c>
      <c r="B81" s="173" t="s">
        <v>265</v>
      </c>
      <c r="C81" s="174">
        <v>-16999329.32</v>
      </c>
      <c r="D81" s="174">
        <v>84350.94</v>
      </c>
      <c r="E81" s="174">
        <v>0</v>
      </c>
      <c r="F81" s="174">
        <v>-16914978.379999999</v>
      </c>
      <c r="G81" s="173"/>
      <c r="H81" s="177">
        <f t="shared" si="1"/>
        <v>84350.94</v>
      </c>
    </row>
    <row r="82" spans="1:9" x14ac:dyDescent="0.25">
      <c r="A82" s="173" t="s">
        <v>266</v>
      </c>
      <c r="B82" s="173" t="s">
        <v>267</v>
      </c>
      <c r="C82" s="174">
        <v>80970.399999999994</v>
      </c>
      <c r="D82" s="174">
        <v>28808.13</v>
      </c>
      <c r="E82" s="174">
        <v>1483.29</v>
      </c>
      <c r="F82" s="174">
        <v>108295.24</v>
      </c>
      <c r="G82" s="173"/>
      <c r="H82" s="177">
        <f t="shared" si="1"/>
        <v>27324.84</v>
      </c>
    </row>
    <row r="83" spans="1:9" x14ac:dyDescent="0.25">
      <c r="A83" s="173" t="s">
        <v>268</v>
      </c>
      <c r="B83" s="173" t="s">
        <v>269</v>
      </c>
      <c r="C83" s="174">
        <v>91192.57</v>
      </c>
      <c r="D83" s="174">
        <v>0</v>
      </c>
      <c r="E83" s="174">
        <v>0</v>
      </c>
      <c r="F83" s="174">
        <v>91192.57</v>
      </c>
      <c r="G83" s="173"/>
      <c r="H83" s="177">
        <f t="shared" si="1"/>
        <v>0</v>
      </c>
    </row>
    <row r="84" spans="1:9" x14ac:dyDescent="0.25">
      <c r="A84" s="173" t="s">
        <v>270</v>
      </c>
      <c r="B84" s="173" t="s">
        <v>271</v>
      </c>
      <c r="C84" s="174">
        <v>12301.5</v>
      </c>
      <c r="D84" s="174">
        <v>0</v>
      </c>
      <c r="E84" s="174">
        <v>0</v>
      </c>
      <c r="F84" s="174">
        <v>12301.5</v>
      </c>
      <c r="G84" s="173"/>
      <c r="H84" s="177">
        <f t="shared" si="1"/>
        <v>0</v>
      </c>
      <c r="I84" s="8">
        <f>+H81+H82</f>
        <v>111675.78</v>
      </c>
    </row>
    <row r="85" spans="1:9" x14ac:dyDescent="0.25">
      <c r="A85" s="173" t="s">
        <v>272</v>
      </c>
      <c r="B85" s="173" t="s">
        <v>273</v>
      </c>
      <c r="C85" s="174">
        <v>4236.17</v>
      </c>
      <c r="D85" s="174">
        <v>0</v>
      </c>
      <c r="E85" s="174">
        <v>0</v>
      </c>
      <c r="F85" s="174">
        <v>4236.17</v>
      </c>
      <c r="G85" s="173"/>
      <c r="H85" s="177">
        <f t="shared" si="1"/>
        <v>0</v>
      </c>
    </row>
    <row r="86" spans="1:9" x14ac:dyDescent="0.25">
      <c r="A86" s="173" t="s">
        <v>274</v>
      </c>
      <c r="B86" s="173" t="s">
        <v>275</v>
      </c>
      <c r="C86" s="174">
        <v>3757199.58</v>
      </c>
      <c r="D86" s="174">
        <v>0</v>
      </c>
      <c r="E86" s="174">
        <v>0</v>
      </c>
      <c r="F86" s="174">
        <v>3757199.58</v>
      </c>
      <c r="G86" s="173"/>
      <c r="H86" s="177">
        <f t="shared" si="1"/>
        <v>0</v>
      </c>
    </row>
    <row r="87" spans="1:9" x14ac:dyDescent="0.25">
      <c r="A87" s="173" t="s">
        <v>276</v>
      </c>
      <c r="B87" s="173" t="s">
        <v>277</v>
      </c>
      <c r="C87" s="174">
        <v>10939971.02</v>
      </c>
      <c r="D87" s="174">
        <v>160997.57999999999</v>
      </c>
      <c r="E87" s="174">
        <v>0</v>
      </c>
      <c r="F87" s="174">
        <v>11100968.6</v>
      </c>
      <c r="G87" s="173"/>
      <c r="H87" s="177">
        <f t="shared" si="1"/>
        <v>160997.57999999999</v>
      </c>
    </row>
    <row r="88" spans="1:9" x14ac:dyDescent="0.25">
      <c r="A88" s="173" t="s">
        <v>278</v>
      </c>
      <c r="B88" s="173" t="s">
        <v>279</v>
      </c>
      <c r="C88" s="174">
        <v>86020.39</v>
      </c>
      <c r="D88" s="174">
        <v>0</v>
      </c>
      <c r="E88" s="174">
        <v>0</v>
      </c>
      <c r="F88" s="174">
        <v>86020.39</v>
      </c>
      <c r="G88" s="173"/>
      <c r="H88" s="177">
        <f t="shared" si="1"/>
        <v>0</v>
      </c>
    </row>
    <row r="89" spans="1:9" x14ac:dyDescent="0.25">
      <c r="A89" s="173" t="s">
        <v>280</v>
      </c>
      <c r="B89" s="173" t="s">
        <v>281</v>
      </c>
      <c r="C89" s="174">
        <v>63999.99</v>
      </c>
      <c r="D89" s="174">
        <v>25800</v>
      </c>
      <c r="E89" s="174">
        <v>25800</v>
      </c>
      <c r="F89" s="174">
        <v>63999.99</v>
      </c>
      <c r="G89" s="173"/>
      <c r="H89" s="177">
        <f t="shared" si="1"/>
        <v>0</v>
      </c>
    </row>
    <row r="90" spans="1:9" x14ac:dyDescent="0.25">
      <c r="A90" s="173" t="s">
        <v>560</v>
      </c>
      <c r="B90" s="173" t="s">
        <v>561</v>
      </c>
      <c r="C90" s="174">
        <v>410</v>
      </c>
      <c r="D90" s="174">
        <v>0</v>
      </c>
      <c r="E90" s="174">
        <v>0</v>
      </c>
      <c r="F90" s="174">
        <v>410</v>
      </c>
      <c r="G90" s="173"/>
      <c r="H90" s="177">
        <f t="shared" si="1"/>
        <v>0</v>
      </c>
    </row>
    <row r="91" spans="1:9" x14ac:dyDescent="0.25">
      <c r="A91" s="173" t="s">
        <v>282</v>
      </c>
      <c r="B91" s="173" t="s">
        <v>283</v>
      </c>
      <c r="C91" s="174">
        <v>931691.42</v>
      </c>
      <c r="D91" s="174">
        <v>15930</v>
      </c>
      <c r="E91" s="174">
        <v>0</v>
      </c>
      <c r="F91" s="174">
        <v>947621.42</v>
      </c>
      <c r="G91" s="173"/>
      <c r="H91" s="177">
        <f t="shared" si="1"/>
        <v>15930</v>
      </c>
    </row>
    <row r="92" spans="1:9" x14ac:dyDescent="0.25">
      <c r="A92" s="173" t="s">
        <v>284</v>
      </c>
      <c r="B92" s="173" t="s">
        <v>285</v>
      </c>
      <c r="C92" s="174">
        <v>13878.05</v>
      </c>
      <c r="D92" s="174">
        <v>0</v>
      </c>
      <c r="E92" s="174">
        <v>0</v>
      </c>
      <c r="F92" s="174">
        <v>13878.05</v>
      </c>
      <c r="G92" s="173"/>
      <c r="H92" s="177">
        <f t="shared" si="1"/>
        <v>0</v>
      </c>
    </row>
    <row r="93" spans="1:9" x14ac:dyDescent="0.25">
      <c r="A93" s="173" t="s">
        <v>286</v>
      </c>
      <c r="B93" s="173" t="s">
        <v>287</v>
      </c>
      <c r="C93" s="174">
        <v>201395.86</v>
      </c>
      <c r="D93" s="174">
        <v>0</v>
      </c>
      <c r="E93" s="174">
        <v>0</v>
      </c>
      <c r="F93" s="174">
        <v>201395.86</v>
      </c>
      <c r="G93" s="173"/>
      <c r="H93" s="177">
        <f t="shared" si="1"/>
        <v>0</v>
      </c>
    </row>
    <row r="94" spans="1:9" x14ac:dyDescent="0.25">
      <c r="A94" s="173" t="s">
        <v>288</v>
      </c>
      <c r="B94" s="173" t="s">
        <v>289</v>
      </c>
      <c r="C94" s="174">
        <v>970660</v>
      </c>
      <c r="D94" s="174">
        <v>0</v>
      </c>
      <c r="E94" s="174">
        <v>0</v>
      </c>
      <c r="F94" s="174">
        <v>970660</v>
      </c>
      <c r="G94" s="173"/>
      <c r="H94" s="177">
        <f t="shared" si="1"/>
        <v>0</v>
      </c>
    </row>
    <row r="95" spans="1:9" x14ac:dyDescent="0.25">
      <c r="A95" s="173" t="s">
        <v>290</v>
      </c>
      <c r="B95" s="173" t="s">
        <v>291</v>
      </c>
      <c r="C95" s="174">
        <v>18108476.16</v>
      </c>
      <c r="D95" s="174">
        <v>491517.1</v>
      </c>
      <c r="E95" s="174">
        <v>0</v>
      </c>
      <c r="F95" s="174">
        <v>18599993.260000002</v>
      </c>
      <c r="G95" s="173"/>
      <c r="H95" s="177">
        <f t="shared" si="1"/>
        <v>491517.1</v>
      </c>
    </row>
    <row r="96" spans="1:9" x14ac:dyDescent="0.25">
      <c r="A96" s="173" t="s">
        <v>292</v>
      </c>
      <c r="B96" s="173" t="s">
        <v>293</v>
      </c>
      <c r="C96" s="174">
        <v>42703816.009999998</v>
      </c>
      <c r="D96" s="174">
        <v>0</v>
      </c>
      <c r="E96" s="174">
        <v>0</v>
      </c>
      <c r="F96" s="174">
        <v>42703816.009999998</v>
      </c>
      <c r="G96" s="173"/>
      <c r="H96" s="177">
        <f t="shared" si="1"/>
        <v>0</v>
      </c>
    </row>
    <row r="97" spans="1:9" x14ac:dyDescent="0.25">
      <c r="A97" s="173" t="s">
        <v>294</v>
      </c>
      <c r="B97" s="173" t="s">
        <v>295</v>
      </c>
      <c r="C97" s="174">
        <v>996248.5</v>
      </c>
      <c r="D97" s="174">
        <v>0</v>
      </c>
      <c r="E97" s="174">
        <v>0</v>
      </c>
      <c r="F97" s="174">
        <v>996248.5</v>
      </c>
      <c r="G97" s="173"/>
      <c r="H97" s="177">
        <f t="shared" si="1"/>
        <v>0</v>
      </c>
    </row>
    <row r="98" spans="1:9" x14ac:dyDescent="0.25">
      <c r="A98" s="173" t="s">
        <v>296</v>
      </c>
      <c r="B98" s="173" t="s">
        <v>297</v>
      </c>
      <c r="C98" s="174">
        <v>7000</v>
      </c>
      <c r="D98" s="174">
        <v>0</v>
      </c>
      <c r="E98" s="174">
        <v>0</v>
      </c>
      <c r="F98" s="174">
        <v>7000</v>
      </c>
      <c r="G98" s="173"/>
      <c r="H98" s="177">
        <f t="shared" si="1"/>
        <v>0</v>
      </c>
    </row>
    <row r="99" spans="1:9" x14ac:dyDescent="0.25">
      <c r="A99" s="173" t="s">
        <v>298</v>
      </c>
      <c r="B99" s="173" t="s">
        <v>299</v>
      </c>
      <c r="C99" s="174">
        <v>179128.68</v>
      </c>
      <c r="D99" s="174">
        <v>0</v>
      </c>
      <c r="E99" s="174">
        <v>0</v>
      </c>
      <c r="F99" s="174">
        <v>179128.68</v>
      </c>
      <c r="G99" s="173"/>
      <c r="H99" s="177">
        <f t="shared" si="1"/>
        <v>0</v>
      </c>
    </row>
    <row r="100" spans="1:9" x14ac:dyDescent="0.25">
      <c r="A100" s="173" t="s">
        <v>300</v>
      </c>
      <c r="B100" s="173" t="s">
        <v>301</v>
      </c>
      <c r="C100" s="174">
        <v>2830063.5</v>
      </c>
      <c r="D100" s="174">
        <v>0</v>
      </c>
      <c r="E100" s="174">
        <v>0</v>
      </c>
      <c r="F100" s="174">
        <v>2830063.5</v>
      </c>
      <c r="G100" s="173"/>
      <c r="H100" s="177">
        <f t="shared" si="1"/>
        <v>0</v>
      </c>
    </row>
    <row r="101" spans="1:9" x14ac:dyDescent="0.25">
      <c r="A101" s="173" t="s">
        <v>302</v>
      </c>
      <c r="B101" s="173" t="s">
        <v>303</v>
      </c>
      <c r="C101" s="174">
        <v>27064056.469999999</v>
      </c>
      <c r="D101" s="174">
        <v>273540</v>
      </c>
      <c r="E101" s="174">
        <v>0</v>
      </c>
      <c r="F101" s="174">
        <v>27337596.469999999</v>
      </c>
      <c r="G101" s="173"/>
      <c r="H101" s="177">
        <f t="shared" si="1"/>
        <v>273540</v>
      </c>
    </row>
    <row r="102" spans="1:9" x14ac:dyDescent="0.25">
      <c r="A102" s="173" t="s">
        <v>304</v>
      </c>
      <c r="B102" s="173" t="s">
        <v>305</v>
      </c>
      <c r="C102" s="174">
        <v>6849169.1699999999</v>
      </c>
      <c r="D102" s="174">
        <v>2438947.2999999998</v>
      </c>
      <c r="E102" s="174">
        <v>59400</v>
      </c>
      <c r="F102" s="174">
        <v>9228716.4700000007</v>
      </c>
      <c r="G102" s="173"/>
      <c r="H102" s="177">
        <f t="shared" si="1"/>
        <v>2379547.2999999998</v>
      </c>
    </row>
    <row r="103" spans="1:9" x14ac:dyDescent="0.25">
      <c r="A103" s="173" t="s">
        <v>306</v>
      </c>
      <c r="B103" s="173" t="s">
        <v>307</v>
      </c>
      <c r="C103" s="174">
        <v>45982009.969999999</v>
      </c>
      <c r="D103" s="174">
        <v>495029.39</v>
      </c>
      <c r="E103" s="174">
        <v>0</v>
      </c>
      <c r="F103" s="174">
        <v>46477039.359999999</v>
      </c>
      <c r="G103" s="173"/>
      <c r="H103" s="177">
        <f t="shared" si="1"/>
        <v>495029.39</v>
      </c>
    </row>
    <row r="104" spans="1:9" x14ac:dyDescent="0.25">
      <c r="A104" s="173" t="s">
        <v>308</v>
      </c>
      <c r="B104" s="173" t="s">
        <v>309</v>
      </c>
      <c r="C104" s="174">
        <v>107767110.69</v>
      </c>
      <c r="D104" s="174">
        <v>9960216.9700000007</v>
      </c>
      <c r="E104" s="174">
        <v>0</v>
      </c>
      <c r="F104" s="174">
        <v>117727327.66</v>
      </c>
      <c r="G104" s="173"/>
      <c r="H104" s="177">
        <f t="shared" si="1"/>
        <v>9960216.9700000007</v>
      </c>
    </row>
    <row r="105" spans="1:9" x14ac:dyDescent="0.25">
      <c r="A105" s="173" t="s">
        <v>310</v>
      </c>
      <c r="B105" s="173" t="s">
        <v>311</v>
      </c>
      <c r="C105" s="174">
        <v>208902.19</v>
      </c>
      <c r="D105" s="174">
        <v>0</v>
      </c>
      <c r="E105" s="174">
        <v>0</v>
      </c>
      <c r="F105" s="174">
        <v>208902.19</v>
      </c>
      <c r="G105" s="173"/>
      <c r="H105" s="177">
        <f t="shared" si="1"/>
        <v>0</v>
      </c>
    </row>
    <row r="106" spans="1:9" x14ac:dyDescent="0.25">
      <c r="A106" s="173" t="s">
        <v>312</v>
      </c>
      <c r="B106" s="173" t="s">
        <v>313</v>
      </c>
      <c r="C106" s="174">
        <v>914784.47</v>
      </c>
      <c r="D106" s="174">
        <v>51637.42</v>
      </c>
      <c r="E106" s="174">
        <v>22000</v>
      </c>
      <c r="F106" s="174">
        <v>944421.89</v>
      </c>
      <c r="G106" s="173"/>
      <c r="H106" s="177">
        <f t="shared" si="1"/>
        <v>29637.42</v>
      </c>
    </row>
    <row r="107" spans="1:9" x14ac:dyDescent="0.25">
      <c r="A107" s="173" t="s">
        <v>314</v>
      </c>
      <c r="B107" s="173" t="s">
        <v>315</v>
      </c>
      <c r="C107" s="174">
        <v>8438</v>
      </c>
      <c r="D107" s="174">
        <v>0</v>
      </c>
      <c r="E107" s="174">
        <v>0</v>
      </c>
      <c r="F107" s="174">
        <v>8438</v>
      </c>
      <c r="G107" s="173"/>
      <c r="H107" s="177">
        <f t="shared" si="1"/>
        <v>0</v>
      </c>
    </row>
    <row r="108" spans="1:9" x14ac:dyDescent="0.25">
      <c r="A108" s="173" t="s">
        <v>316</v>
      </c>
      <c r="B108" s="173" t="s">
        <v>317</v>
      </c>
      <c r="C108" s="174">
        <v>4130</v>
      </c>
      <c r="D108" s="174">
        <v>0</v>
      </c>
      <c r="E108" s="174">
        <v>0</v>
      </c>
      <c r="F108" s="174">
        <v>4130</v>
      </c>
      <c r="G108" s="173"/>
      <c r="H108" s="177">
        <f t="shared" si="1"/>
        <v>0</v>
      </c>
      <c r="I108" s="8">
        <f>+H87+H91+H95+H101+H102+H103+H104+H106</f>
        <v>13806415.76</v>
      </c>
    </row>
    <row r="109" spans="1:9" x14ac:dyDescent="0.25">
      <c r="A109" s="173" t="s">
        <v>318</v>
      </c>
      <c r="B109" s="173" t="s">
        <v>319</v>
      </c>
      <c r="C109" s="174">
        <v>72770.09</v>
      </c>
      <c r="D109" s="174">
        <v>446272.7</v>
      </c>
      <c r="E109" s="174">
        <v>0</v>
      </c>
      <c r="F109" s="174">
        <v>519042.79</v>
      </c>
      <c r="G109" s="173"/>
      <c r="H109" s="177">
        <f t="shared" si="1"/>
        <v>446272.7</v>
      </c>
    </row>
    <row r="110" spans="1:9" x14ac:dyDescent="0.25">
      <c r="A110" s="173" t="s">
        <v>320</v>
      </c>
      <c r="B110" s="173" t="s">
        <v>321</v>
      </c>
      <c r="C110" s="174">
        <v>12194357.810000001</v>
      </c>
      <c r="D110" s="174">
        <v>951946.95</v>
      </c>
      <c r="E110" s="174">
        <v>0</v>
      </c>
      <c r="F110" s="174">
        <v>13146304.76</v>
      </c>
      <c r="G110" s="173"/>
      <c r="H110" s="177">
        <f t="shared" si="1"/>
        <v>951946.95</v>
      </c>
    </row>
    <row r="111" spans="1:9" x14ac:dyDescent="0.25">
      <c r="A111" s="173" t="s">
        <v>322</v>
      </c>
      <c r="B111" s="173" t="s">
        <v>323</v>
      </c>
      <c r="C111" s="174">
        <v>169124</v>
      </c>
      <c r="D111" s="174">
        <v>0</v>
      </c>
      <c r="E111" s="174">
        <v>0</v>
      </c>
      <c r="F111" s="174">
        <v>169124</v>
      </c>
      <c r="G111" s="173"/>
      <c r="H111" s="177">
        <f t="shared" si="1"/>
        <v>0</v>
      </c>
      <c r="I111" s="8">
        <f>+H109+H110</f>
        <v>1398219.65</v>
      </c>
    </row>
    <row r="112" spans="1:9" x14ac:dyDescent="0.25">
      <c r="A112" s="173" t="s">
        <v>324</v>
      </c>
      <c r="B112" s="173" t="s">
        <v>325</v>
      </c>
      <c r="C112" s="174">
        <v>999382.36</v>
      </c>
      <c r="D112" s="174">
        <v>0</v>
      </c>
      <c r="E112" s="174">
        <v>0</v>
      </c>
      <c r="F112" s="174">
        <v>999382.36</v>
      </c>
      <c r="G112" s="173"/>
      <c r="H112" s="175">
        <f t="shared" si="1"/>
        <v>0</v>
      </c>
    </row>
    <row r="113" spans="1:9" x14ac:dyDescent="0.25">
      <c r="A113" s="173" t="s">
        <v>326</v>
      </c>
      <c r="B113" s="173" t="s">
        <v>327</v>
      </c>
      <c r="C113" s="174">
        <v>12591.68</v>
      </c>
      <c r="D113" s="174">
        <v>0</v>
      </c>
      <c r="E113" s="174">
        <v>0</v>
      </c>
      <c r="F113" s="174">
        <v>12591.68</v>
      </c>
      <c r="G113" s="173"/>
      <c r="H113" s="175">
        <f t="shared" si="1"/>
        <v>0</v>
      </c>
    </row>
    <row r="114" spans="1:9" x14ac:dyDescent="0.25">
      <c r="A114" s="173" t="s">
        <v>328</v>
      </c>
      <c r="B114" s="173" t="s">
        <v>327</v>
      </c>
      <c r="C114" s="174">
        <v>28279184.16</v>
      </c>
      <c r="D114" s="174">
        <v>182670718.91</v>
      </c>
      <c r="E114" s="174">
        <v>182181021.72999999</v>
      </c>
      <c r="F114" s="174">
        <v>28768881.34</v>
      </c>
      <c r="G114" s="173"/>
      <c r="H114" s="175">
        <f t="shared" si="1"/>
        <v>489697.18000000715</v>
      </c>
    </row>
    <row r="115" spans="1:9" x14ac:dyDescent="0.25">
      <c r="A115" s="173" t="s">
        <v>329</v>
      </c>
      <c r="B115" s="173" t="s">
        <v>330</v>
      </c>
      <c r="C115" s="174">
        <v>13334.96</v>
      </c>
      <c r="D115" s="174">
        <v>0</v>
      </c>
      <c r="E115" s="174">
        <v>0</v>
      </c>
      <c r="F115" s="174">
        <v>13334.96</v>
      </c>
      <c r="G115" s="173"/>
      <c r="H115" s="175">
        <f t="shared" si="1"/>
        <v>0</v>
      </c>
    </row>
    <row r="116" spans="1:9" x14ac:dyDescent="0.25">
      <c r="A116" s="173" t="s">
        <v>331</v>
      </c>
      <c r="B116" s="173" t="s">
        <v>332</v>
      </c>
      <c r="C116" s="174">
        <v>899</v>
      </c>
      <c r="D116" s="174">
        <v>0</v>
      </c>
      <c r="E116" s="174">
        <v>0</v>
      </c>
      <c r="F116" s="174">
        <v>899</v>
      </c>
      <c r="G116" s="173"/>
      <c r="H116" s="175">
        <f t="shared" si="1"/>
        <v>0</v>
      </c>
    </row>
    <row r="117" spans="1:9" x14ac:dyDescent="0.25">
      <c r="A117" s="173" t="s">
        <v>333</v>
      </c>
      <c r="B117" s="173" t="s">
        <v>334</v>
      </c>
      <c r="C117" s="174">
        <v>2209279.27</v>
      </c>
      <c r="D117" s="174">
        <v>25800</v>
      </c>
      <c r="E117" s="174">
        <v>0</v>
      </c>
      <c r="F117" s="174">
        <v>2235079.27</v>
      </c>
      <c r="G117" s="173"/>
      <c r="H117" s="175">
        <f t="shared" si="1"/>
        <v>25800</v>
      </c>
      <c r="I117" s="8">
        <f>+H114+H117</f>
        <v>515497.18000000715</v>
      </c>
    </row>
    <row r="118" spans="1:9" x14ac:dyDescent="0.25">
      <c r="A118" s="173" t="s">
        <v>335</v>
      </c>
      <c r="B118" s="173" t="s">
        <v>336</v>
      </c>
      <c r="C118" s="174">
        <v>1000</v>
      </c>
      <c r="D118" s="174">
        <v>0</v>
      </c>
      <c r="E118" s="174">
        <v>0</v>
      </c>
      <c r="F118" s="174">
        <v>1000</v>
      </c>
      <c r="G118" s="173"/>
      <c r="H118" s="175">
        <f t="shared" si="1"/>
        <v>0</v>
      </c>
    </row>
    <row r="119" spans="1:9" x14ac:dyDescent="0.25">
      <c r="A119" s="173" t="s">
        <v>337</v>
      </c>
      <c r="B119" s="173" t="s">
        <v>338</v>
      </c>
      <c r="C119" s="174">
        <v>241774.54</v>
      </c>
      <c r="D119" s="174">
        <v>0</v>
      </c>
      <c r="E119" s="174">
        <v>0</v>
      </c>
      <c r="F119" s="174">
        <v>241774.54</v>
      </c>
      <c r="G119" s="173"/>
      <c r="H119" s="175">
        <f t="shared" si="1"/>
        <v>0</v>
      </c>
    </row>
    <row r="120" spans="1:9" x14ac:dyDescent="0.25">
      <c r="A120" s="173" t="s">
        <v>339</v>
      </c>
      <c r="B120" s="173" t="s">
        <v>340</v>
      </c>
      <c r="C120" s="174">
        <v>5045.09</v>
      </c>
      <c r="D120" s="174">
        <v>0</v>
      </c>
      <c r="E120" s="174">
        <v>0</v>
      </c>
      <c r="F120" s="174">
        <v>5045.09</v>
      </c>
      <c r="G120" s="173"/>
      <c r="H120" s="175">
        <f t="shared" si="1"/>
        <v>0</v>
      </c>
    </row>
    <row r="121" spans="1:9" x14ac:dyDescent="0.25">
      <c r="A121" s="173" t="s">
        <v>341</v>
      </c>
      <c r="B121" s="173" t="s">
        <v>342</v>
      </c>
      <c r="C121" s="174">
        <v>875044.27</v>
      </c>
      <c r="D121" s="174">
        <v>0</v>
      </c>
      <c r="E121" s="174">
        <v>0</v>
      </c>
      <c r="F121" s="174">
        <v>875044.27</v>
      </c>
      <c r="G121" s="173"/>
      <c r="H121" s="175">
        <f t="shared" si="1"/>
        <v>0</v>
      </c>
    </row>
    <row r="122" spans="1:9" x14ac:dyDescent="0.25">
      <c r="A122" s="173" t="s">
        <v>343</v>
      </c>
      <c r="B122" s="173" t="s">
        <v>344</v>
      </c>
      <c r="C122" s="174">
        <v>526280.22</v>
      </c>
      <c r="D122" s="174">
        <v>0</v>
      </c>
      <c r="E122" s="174">
        <v>0</v>
      </c>
      <c r="F122" s="174">
        <v>526280.22</v>
      </c>
      <c r="G122" s="173"/>
      <c r="H122" s="175">
        <f t="shared" si="1"/>
        <v>0</v>
      </c>
    </row>
    <row r="123" spans="1:9" x14ac:dyDescent="0.25">
      <c r="A123" s="173" t="s">
        <v>345</v>
      </c>
      <c r="B123" s="173" t="s">
        <v>344</v>
      </c>
      <c r="C123" s="174">
        <v>4769935.76</v>
      </c>
      <c r="D123" s="174">
        <v>70613.56</v>
      </c>
      <c r="E123" s="174">
        <v>0</v>
      </c>
      <c r="F123" s="174">
        <v>4840549.32</v>
      </c>
      <c r="G123" s="173"/>
      <c r="H123" s="175">
        <f t="shared" si="1"/>
        <v>70613.56</v>
      </c>
    </row>
    <row r="124" spans="1:9" x14ac:dyDescent="0.25">
      <c r="A124" s="173" t="s">
        <v>346</v>
      </c>
      <c r="B124" s="173" t="s">
        <v>347</v>
      </c>
      <c r="C124" s="174">
        <v>749436.81</v>
      </c>
      <c r="D124" s="174">
        <v>0</v>
      </c>
      <c r="E124" s="174">
        <v>0</v>
      </c>
      <c r="F124" s="174">
        <v>749436.81</v>
      </c>
      <c r="G124" s="173"/>
      <c r="H124" s="175">
        <f t="shared" si="1"/>
        <v>0</v>
      </c>
      <c r="I124" s="176">
        <f>+H123</f>
        <v>70613.56</v>
      </c>
    </row>
    <row r="125" spans="1:9" x14ac:dyDescent="0.25">
      <c r="A125" s="173" t="s">
        <v>348</v>
      </c>
      <c r="B125" s="173" t="s">
        <v>349</v>
      </c>
      <c r="C125" s="174">
        <v>406464.73</v>
      </c>
      <c r="D125" s="174">
        <v>0</v>
      </c>
      <c r="E125" s="174">
        <v>0</v>
      </c>
      <c r="F125" s="174">
        <v>406464.73</v>
      </c>
      <c r="G125" s="173"/>
      <c r="H125" s="175">
        <f t="shared" si="1"/>
        <v>0</v>
      </c>
    </row>
    <row r="126" spans="1:9" x14ac:dyDescent="0.25">
      <c r="A126" s="173" t="s">
        <v>350</v>
      </c>
      <c r="B126" s="173" t="s">
        <v>351</v>
      </c>
      <c r="C126" s="174">
        <v>3768594.12</v>
      </c>
      <c r="D126" s="174">
        <v>75811.62</v>
      </c>
      <c r="E126" s="174">
        <v>0</v>
      </c>
      <c r="F126" s="174">
        <v>3844405.74</v>
      </c>
      <c r="G126" s="173"/>
      <c r="H126" s="175">
        <f t="shared" si="1"/>
        <v>75811.62</v>
      </c>
    </row>
    <row r="127" spans="1:9" x14ac:dyDescent="0.25">
      <c r="A127" s="173" t="s">
        <v>352</v>
      </c>
      <c r="B127" s="173" t="s">
        <v>353</v>
      </c>
      <c r="C127" s="174">
        <v>3918912.52</v>
      </c>
      <c r="D127" s="174">
        <v>62705.61</v>
      </c>
      <c r="E127" s="174">
        <v>0</v>
      </c>
      <c r="F127" s="174">
        <v>3981618.13</v>
      </c>
      <c r="G127" s="173"/>
      <c r="H127" s="175">
        <f t="shared" si="1"/>
        <v>62705.61</v>
      </c>
    </row>
    <row r="128" spans="1:9" x14ac:dyDescent="0.25">
      <c r="A128" s="173" t="s">
        <v>354</v>
      </c>
      <c r="B128" s="173" t="s">
        <v>355</v>
      </c>
      <c r="C128" s="174">
        <v>1968987.75</v>
      </c>
      <c r="D128" s="174">
        <v>0</v>
      </c>
      <c r="E128" s="174">
        <v>0</v>
      </c>
      <c r="F128" s="174">
        <v>1968987.75</v>
      </c>
      <c r="G128" s="173"/>
      <c r="H128" s="175">
        <f t="shared" si="1"/>
        <v>0</v>
      </c>
    </row>
    <row r="129" spans="1:9" x14ac:dyDescent="0.25">
      <c r="A129" s="173" t="s">
        <v>356</v>
      </c>
      <c r="B129" s="173" t="s">
        <v>357</v>
      </c>
      <c r="C129" s="174">
        <v>14018701.810000001</v>
      </c>
      <c r="D129" s="174">
        <v>12400</v>
      </c>
      <c r="E129" s="174">
        <v>0</v>
      </c>
      <c r="F129" s="174">
        <v>14031101.810000001</v>
      </c>
      <c r="G129" s="173"/>
      <c r="H129" s="175">
        <f t="shared" si="1"/>
        <v>12400</v>
      </c>
    </row>
    <row r="130" spans="1:9" x14ac:dyDescent="0.25">
      <c r="A130" s="173" t="s">
        <v>358</v>
      </c>
      <c r="B130" s="173" t="s">
        <v>359</v>
      </c>
      <c r="C130" s="174">
        <v>35100</v>
      </c>
      <c r="D130" s="174">
        <v>0</v>
      </c>
      <c r="E130" s="174">
        <v>0</v>
      </c>
      <c r="F130" s="174">
        <v>35100</v>
      </c>
      <c r="G130" s="173"/>
      <c r="H130" s="175">
        <f t="shared" si="1"/>
        <v>0</v>
      </c>
      <c r="I130" s="8">
        <f>+H126+H127+H129</f>
        <v>150917.22999999998</v>
      </c>
    </row>
    <row r="131" spans="1:9" x14ac:dyDescent="0.25">
      <c r="A131" s="173" t="s">
        <v>503</v>
      </c>
      <c r="B131" s="173" t="s">
        <v>504</v>
      </c>
      <c r="C131" s="174">
        <v>555.08000000000004</v>
      </c>
      <c r="D131" s="174">
        <v>9750</v>
      </c>
      <c r="E131" s="174">
        <v>0</v>
      </c>
      <c r="F131" s="174">
        <v>10305.08</v>
      </c>
      <c r="G131" s="173"/>
      <c r="H131" s="175">
        <f t="shared" ref="H131:H190" si="2">+D131-E131</f>
        <v>9750</v>
      </c>
    </row>
    <row r="132" spans="1:9" x14ac:dyDescent="0.25">
      <c r="A132" s="173" t="s">
        <v>360</v>
      </c>
      <c r="B132" s="173" t="s">
        <v>361</v>
      </c>
      <c r="C132" s="174">
        <v>738306.59</v>
      </c>
      <c r="D132" s="174">
        <v>8202</v>
      </c>
      <c r="E132" s="174">
        <v>0</v>
      </c>
      <c r="F132" s="174">
        <v>746508.59</v>
      </c>
      <c r="G132" s="173"/>
      <c r="H132" s="175">
        <f t="shared" si="2"/>
        <v>8202</v>
      </c>
      <c r="I132" s="8">
        <f>+H131+H132</f>
        <v>17952</v>
      </c>
    </row>
    <row r="133" spans="1:9" x14ac:dyDescent="0.25">
      <c r="A133" s="173" t="s">
        <v>362</v>
      </c>
      <c r="B133" s="173" t="s">
        <v>363</v>
      </c>
      <c r="C133" s="174">
        <v>81710.399999999994</v>
      </c>
      <c r="D133" s="174">
        <v>0</v>
      </c>
      <c r="E133" s="174">
        <v>0</v>
      </c>
      <c r="F133" s="174">
        <v>81710.399999999994</v>
      </c>
      <c r="G133" s="173"/>
      <c r="H133" s="175">
        <f t="shared" si="2"/>
        <v>0</v>
      </c>
    </row>
    <row r="134" spans="1:9" x14ac:dyDescent="0.25">
      <c r="A134" s="173" t="s">
        <v>364</v>
      </c>
      <c r="B134" s="173" t="s">
        <v>365</v>
      </c>
      <c r="C134" s="174">
        <v>89570.23</v>
      </c>
      <c r="D134" s="174">
        <v>0</v>
      </c>
      <c r="E134" s="174">
        <v>0</v>
      </c>
      <c r="F134" s="174">
        <v>89570.23</v>
      </c>
      <c r="G134" s="173"/>
      <c r="H134" s="175">
        <f t="shared" si="2"/>
        <v>0</v>
      </c>
    </row>
    <row r="135" spans="1:9" x14ac:dyDescent="0.25">
      <c r="A135" s="173" t="s">
        <v>366</v>
      </c>
      <c r="B135" s="173" t="s">
        <v>367</v>
      </c>
      <c r="C135" s="174">
        <v>3000985.14</v>
      </c>
      <c r="D135" s="174">
        <v>0</v>
      </c>
      <c r="E135" s="174">
        <v>0</v>
      </c>
      <c r="F135" s="174">
        <v>3000985.14</v>
      </c>
      <c r="G135" s="173"/>
      <c r="H135" s="175">
        <f t="shared" si="2"/>
        <v>0</v>
      </c>
    </row>
    <row r="136" spans="1:9" x14ac:dyDescent="0.25">
      <c r="A136" s="173" t="s">
        <v>368</v>
      </c>
      <c r="B136" s="173" t="s">
        <v>369</v>
      </c>
      <c r="C136" s="174">
        <v>691630.87</v>
      </c>
      <c r="D136" s="174">
        <v>0</v>
      </c>
      <c r="E136" s="174">
        <v>0</v>
      </c>
      <c r="F136" s="174">
        <v>691630.87</v>
      </c>
      <c r="G136" s="173"/>
      <c r="H136" s="175">
        <f t="shared" si="2"/>
        <v>0</v>
      </c>
    </row>
    <row r="137" spans="1:9" x14ac:dyDescent="0.25">
      <c r="A137" s="173" t="s">
        <v>370</v>
      </c>
      <c r="B137" s="173" t="s">
        <v>371</v>
      </c>
      <c r="C137" s="174">
        <v>1009049.75</v>
      </c>
      <c r="D137" s="174">
        <v>3805</v>
      </c>
      <c r="E137" s="174">
        <v>0</v>
      </c>
      <c r="F137" s="174">
        <v>1012854.75</v>
      </c>
      <c r="G137" s="173"/>
      <c r="H137" s="175">
        <f t="shared" si="2"/>
        <v>3805</v>
      </c>
      <c r="I137" s="176">
        <f>+H137</f>
        <v>3805</v>
      </c>
    </row>
    <row r="138" spans="1:9" x14ac:dyDescent="0.25">
      <c r="A138" s="173" t="s">
        <v>372</v>
      </c>
      <c r="B138" s="173" t="s">
        <v>373</v>
      </c>
      <c r="C138" s="174">
        <v>5958</v>
      </c>
      <c r="D138" s="174">
        <v>0</v>
      </c>
      <c r="E138" s="174">
        <v>0</v>
      </c>
      <c r="F138" s="174">
        <v>5958</v>
      </c>
      <c r="G138" s="173"/>
      <c r="H138" s="175">
        <f t="shared" si="2"/>
        <v>0</v>
      </c>
    </row>
    <row r="139" spans="1:9" x14ac:dyDescent="0.25">
      <c r="A139" s="173" t="s">
        <v>374</v>
      </c>
      <c r="B139" s="173" t="s">
        <v>375</v>
      </c>
      <c r="C139" s="174">
        <v>54980</v>
      </c>
      <c r="D139" s="174">
        <v>0</v>
      </c>
      <c r="E139" s="174">
        <v>0</v>
      </c>
      <c r="F139" s="174">
        <v>54980</v>
      </c>
      <c r="G139" s="173"/>
      <c r="H139" s="175">
        <f t="shared" si="2"/>
        <v>0</v>
      </c>
    </row>
    <row r="140" spans="1:9" x14ac:dyDescent="0.25">
      <c r="A140" s="173" t="s">
        <v>376</v>
      </c>
      <c r="B140" s="173" t="s">
        <v>377</v>
      </c>
      <c r="C140" s="174">
        <v>199607.94</v>
      </c>
      <c r="D140" s="174">
        <v>0</v>
      </c>
      <c r="E140" s="174">
        <v>0</v>
      </c>
      <c r="F140" s="174">
        <v>199607.94</v>
      </c>
      <c r="G140" s="173"/>
      <c r="H140" s="175">
        <f t="shared" si="2"/>
        <v>0</v>
      </c>
    </row>
    <row r="141" spans="1:9" x14ac:dyDescent="0.25">
      <c r="A141" s="173" t="s">
        <v>378</v>
      </c>
      <c r="B141" s="173" t="s">
        <v>379</v>
      </c>
      <c r="C141" s="174">
        <v>374.75</v>
      </c>
      <c r="D141" s="174">
        <v>0</v>
      </c>
      <c r="E141" s="174">
        <v>0</v>
      </c>
      <c r="F141" s="174">
        <v>374.75</v>
      </c>
      <c r="G141" s="173"/>
      <c r="H141" s="175">
        <f t="shared" si="2"/>
        <v>0</v>
      </c>
    </row>
    <row r="142" spans="1:9" x14ac:dyDescent="0.25">
      <c r="A142" s="173" t="s">
        <v>380</v>
      </c>
      <c r="B142" s="173" t="s">
        <v>381</v>
      </c>
      <c r="C142" s="174">
        <v>-10565</v>
      </c>
      <c r="D142" s="174">
        <v>0</v>
      </c>
      <c r="E142" s="174">
        <v>0</v>
      </c>
      <c r="F142" s="174">
        <v>-10565</v>
      </c>
      <c r="G142" s="173"/>
      <c r="H142" s="175">
        <f t="shared" si="2"/>
        <v>0</v>
      </c>
    </row>
    <row r="143" spans="1:9" x14ac:dyDescent="0.25">
      <c r="A143" s="173" t="s">
        <v>382</v>
      </c>
      <c r="B143" s="173" t="s">
        <v>383</v>
      </c>
      <c r="C143" s="174">
        <v>30687.64</v>
      </c>
      <c r="D143" s="174">
        <v>0</v>
      </c>
      <c r="E143" s="174">
        <v>0</v>
      </c>
      <c r="F143" s="174">
        <v>30687.64</v>
      </c>
      <c r="G143" s="173"/>
      <c r="H143" s="175">
        <f t="shared" si="2"/>
        <v>0</v>
      </c>
    </row>
    <row r="144" spans="1:9" x14ac:dyDescent="0.25">
      <c r="A144" s="173" t="s">
        <v>384</v>
      </c>
      <c r="B144" s="173" t="s">
        <v>385</v>
      </c>
      <c r="C144" s="174">
        <v>19970.72</v>
      </c>
      <c r="D144" s="174">
        <v>0</v>
      </c>
      <c r="E144" s="174">
        <v>0</v>
      </c>
      <c r="F144" s="174">
        <v>19970.72</v>
      </c>
      <c r="G144" s="173"/>
      <c r="H144" s="175">
        <f t="shared" si="2"/>
        <v>0</v>
      </c>
    </row>
    <row r="145" spans="1:9" x14ac:dyDescent="0.25">
      <c r="A145" s="173" t="s">
        <v>386</v>
      </c>
      <c r="B145" s="173" t="s">
        <v>387</v>
      </c>
      <c r="C145" s="174">
        <v>4426.92</v>
      </c>
      <c r="D145" s="174">
        <v>0</v>
      </c>
      <c r="E145" s="174">
        <v>0</v>
      </c>
      <c r="F145" s="174">
        <v>4426.92</v>
      </c>
      <c r="G145" s="173"/>
      <c r="H145" s="175">
        <f t="shared" si="2"/>
        <v>0</v>
      </c>
    </row>
    <row r="146" spans="1:9" x14ac:dyDescent="0.25">
      <c r="A146" s="173" t="s">
        <v>388</v>
      </c>
      <c r="B146" s="173" t="s">
        <v>389</v>
      </c>
      <c r="C146" s="174">
        <v>93803.68</v>
      </c>
      <c r="D146" s="174">
        <v>0</v>
      </c>
      <c r="E146" s="174">
        <v>0</v>
      </c>
      <c r="F146" s="174">
        <v>93803.68</v>
      </c>
      <c r="G146" s="173"/>
      <c r="H146" s="175">
        <f t="shared" si="2"/>
        <v>0</v>
      </c>
    </row>
    <row r="147" spans="1:9" x14ac:dyDescent="0.25">
      <c r="A147" s="173" t="s">
        <v>390</v>
      </c>
      <c r="B147" s="173" t="s">
        <v>391</v>
      </c>
      <c r="C147" s="174">
        <v>279692.48</v>
      </c>
      <c r="D147" s="174">
        <v>272.58</v>
      </c>
      <c r="E147" s="174">
        <v>0</v>
      </c>
      <c r="F147" s="174">
        <v>279965.06</v>
      </c>
      <c r="G147" s="173"/>
      <c r="H147" s="175">
        <f t="shared" si="2"/>
        <v>272.58</v>
      </c>
    </row>
    <row r="148" spans="1:9" x14ac:dyDescent="0.25">
      <c r="A148" s="173" t="s">
        <v>392</v>
      </c>
      <c r="B148" s="173" t="s">
        <v>393</v>
      </c>
      <c r="C148" s="174">
        <v>546811.14</v>
      </c>
      <c r="D148" s="174">
        <v>5335.96</v>
      </c>
      <c r="E148" s="174">
        <v>0</v>
      </c>
      <c r="F148" s="174">
        <v>552147.1</v>
      </c>
      <c r="G148" s="173"/>
      <c r="H148" s="175">
        <f t="shared" si="2"/>
        <v>5335.96</v>
      </c>
    </row>
    <row r="149" spans="1:9" x14ac:dyDescent="0.25">
      <c r="A149" s="173" t="s">
        <v>394</v>
      </c>
      <c r="B149" s="173" t="s">
        <v>395</v>
      </c>
      <c r="C149" s="174">
        <v>81594.33</v>
      </c>
      <c r="D149" s="174">
        <v>0</v>
      </c>
      <c r="E149" s="174">
        <v>0</v>
      </c>
      <c r="F149" s="174">
        <v>81594.33</v>
      </c>
      <c r="G149" s="173"/>
      <c r="H149" s="175">
        <f t="shared" si="2"/>
        <v>0</v>
      </c>
    </row>
    <row r="150" spans="1:9" x14ac:dyDescent="0.25">
      <c r="A150" s="173" t="s">
        <v>396</v>
      </c>
      <c r="B150" s="173" t="s">
        <v>397</v>
      </c>
      <c r="C150" s="174">
        <v>6044.85</v>
      </c>
      <c r="D150" s="174">
        <v>0</v>
      </c>
      <c r="E150" s="174">
        <v>0</v>
      </c>
      <c r="F150" s="174">
        <v>6044.85</v>
      </c>
      <c r="G150" s="173"/>
      <c r="H150" s="175">
        <f t="shared" si="2"/>
        <v>0</v>
      </c>
    </row>
    <row r="151" spans="1:9" x14ac:dyDescent="0.25">
      <c r="A151" s="173" t="s">
        <v>398</v>
      </c>
      <c r="B151" s="173" t="s">
        <v>399</v>
      </c>
      <c r="C151" s="174">
        <v>28997.8</v>
      </c>
      <c r="D151" s="174">
        <v>0</v>
      </c>
      <c r="E151" s="174">
        <v>0</v>
      </c>
      <c r="F151" s="174">
        <v>28997.8</v>
      </c>
      <c r="G151" s="173"/>
      <c r="H151" s="175">
        <f t="shared" si="2"/>
        <v>0</v>
      </c>
      <c r="I151" s="8">
        <f>+H147+H148</f>
        <v>5608.54</v>
      </c>
    </row>
    <row r="152" spans="1:9" x14ac:dyDescent="0.25">
      <c r="A152" s="173" t="s">
        <v>400</v>
      </c>
      <c r="B152" s="173" t="s">
        <v>401</v>
      </c>
      <c r="C152" s="174">
        <v>4225464.87</v>
      </c>
      <c r="D152" s="174">
        <v>0</v>
      </c>
      <c r="E152" s="174">
        <v>0</v>
      </c>
      <c r="F152" s="174">
        <v>4225464.87</v>
      </c>
      <c r="G152" s="173"/>
      <c r="H152" s="175">
        <f t="shared" si="2"/>
        <v>0</v>
      </c>
    </row>
    <row r="153" spans="1:9" x14ac:dyDescent="0.25">
      <c r="A153" s="173" t="s">
        <v>402</v>
      </c>
      <c r="B153" s="173" t="s">
        <v>403</v>
      </c>
      <c r="C153" s="174">
        <v>38417633.530000001</v>
      </c>
      <c r="D153" s="174">
        <v>560042.68000000005</v>
      </c>
      <c r="E153" s="174">
        <v>0</v>
      </c>
      <c r="F153" s="174">
        <v>38977676.210000001</v>
      </c>
      <c r="G153" s="173"/>
      <c r="H153" s="175">
        <f t="shared" si="2"/>
        <v>560042.68000000005</v>
      </c>
    </row>
    <row r="154" spans="1:9" x14ac:dyDescent="0.25">
      <c r="A154" s="173" t="s">
        <v>404</v>
      </c>
      <c r="B154" s="173" t="s">
        <v>405</v>
      </c>
      <c r="C154" s="174">
        <v>60167205.759999998</v>
      </c>
      <c r="D154" s="174">
        <v>972963.52</v>
      </c>
      <c r="E154" s="174">
        <v>0</v>
      </c>
      <c r="F154" s="174">
        <v>61140169.280000001</v>
      </c>
      <c r="G154" s="173"/>
      <c r="H154" s="175">
        <f t="shared" si="2"/>
        <v>972963.52</v>
      </c>
    </row>
    <row r="155" spans="1:9" x14ac:dyDescent="0.25">
      <c r="A155" s="173" t="s">
        <v>406</v>
      </c>
      <c r="B155" s="173" t="s">
        <v>407</v>
      </c>
      <c r="C155" s="174">
        <v>244001.33</v>
      </c>
      <c r="D155" s="174">
        <v>1380.84</v>
      </c>
      <c r="E155" s="174">
        <v>0</v>
      </c>
      <c r="F155" s="174">
        <v>245382.17</v>
      </c>
      <c r="G155" s="173"/>
      <c r="H155" s="175">
        <f t="shared" si="2"/>
        <v>1380.84</v>
      </c>
    </row>
    <row r="156" spans="1:9" x14ac:dyDescent="0.25">
      <c r="A156" s="173" t="s">
        <v>408</v>
      </c>
      <c r="B156" s="173" t="s">
        <v>409</v>
      </c>
      <c r="C156" s="174">
        <v>676509.61</v>
      </c>
      <c r="D156" s="174">
        <v>0</v>
      </c>
      <c r="E156" s="174">
        <v>0</v>
      </c>
      <c r="F156" s="174">
        <v>676509.61</v>
      </c>
      <c r="G156" s="173"/>
      <c r="H156" s="175">
        <f t="shared" si="2"/>
        <v>0</v>
      </c>
    </row>
    <row r="157" spans="1:9" x14ac:dyDescent="0.25">
      <c r="A157" s="173" t="s">
        <v>410</v>
      </c>
      <c r="B157" s="173" t="s">
        <v>411</v>
      </c>
      <c r="C157" s="174">
        <v>221546.81</v>
      </c>
      <c r="D157" s="174">
        <v>0</v>
      </c>
      <c r="E157" s="174">
        <v>0</v>
      </c>
      <c r="F157" s="174">
        <v>221546.81</v>
      </c>
      <c r="G157" s="173"/>
      <c r="H157" s="175">
        <f t="shared" si="2"/>
        <v>0</v>
      </c>
    </row>
    <row r="158" spans="1:9" x14ac:dyDescent="0.25">
      <c r="A158" s="173" t="s">
        <v>412</v>
      </c>
      <c r="B158" s="173" t="s">
        <v>413</v>
      </c>
      <c r="C158" s="174">
        <v>11934.05</v>
      </c>
      <c r="D158" s="174">
        <v>0</v>
      </c>
      <c r="E158" s="174">
        <v>0</v>
      </c>
      <c r="F158" s="174">
        <v>11934.05</v>
      </c>
      <c r="G158" s="173"/>
      <c r="H158" s="175">
        <f t="shared" si="2"/>
        <v>0</v>
      </c>
    </row>
    <row r="159" spans="1:9" x14ac:dyDescent="0.25">
      <c r="A159" s="173" t="s">
        <v>414</v>
      </c>
      <c r="B159" s="173" t="s">
        <v>415</v>
      </c>
      <c r="C159" s="174">
        <v>2892.5</v>
      </c>
      <c r="D159" s="174">
        <v>0</v>
      </c>
      <c r="E159" s="174">
        <v>0</v>
      </c>
      <c r="F159" s="174">
        <v>2892.5</v>
      </c>
      <c r="G159" s="173"/>
      <c r="H159" s="175">
        <f t="shared" si="2"/>
        <v>0</v>
      </c>
    </row>
    <row r="160" spans="1:9" x14ac:dyDescent="0.25">
      <c r="A160" s="173" t="s">
        <v>416</v>
      </c>
      <c r="B160" s="173" t="s">
        <v>417</v>
      </c>
      <c r="C160" s="174">
        <v>900</v>
      </c>
      <c r="D160" s="174">
        <v>0</v>
      </c>
      <c r="E160" s="174">
        <v>0</v>
      </c>
      <c r="F160" s="174">
        <v>900</v>
      </c>
      <c r="G160" s="173"/>
      <c r="H160" s="175">
        <f t="shared" si="2"/>
        <v>0</v>
      </c>
    </row>
    <row r="161" spans="1:9" x14ac:dyDescent="0.25">
      <c r="A161" s="173" t="s">
        <v>418</v>
      </c>
      <c r="B161" s="173" t="s">
        <v>419</v>
      </c>
      <c r="C161" s="174">
        <v>342415.03</v>
      </c>
      <c r="D161" s="174">
        <v>9998.9500000000007</v>
      </c>
      <c r="E161" s="174">
        <v>0</v>
      </c>
      <c r="F161" s="174">
        <v>352413.98</v>
      </c>
      <c r="G161" s="173"/>
      <c r="H161" s="175">
        <f t="shared" si="2"/>
        <v>9998.9500000000007</v>
      </c>
    </row>
    <row r="162" spans="1:9" x14ac:dyDescent="0.25">
      <c r="A162" s="173" t="s">
        <v>420</v>
      </c>
      <c r="B162" s="173" t="s">
        <v>421</v>
      </c>
      <c r="C162" s="174">
        <v>17847.91</v>
      </c>
      <c r="D162" s="174">
        <v>5410.51</v>
      </c>
      <c r="E162" s="174">
        <v>0</v>
      </c>
      <c r="F162" s="174">
        <v>23258.42</v>
      </c>
      <c r="G162" s="173"/>
      <c r="H162" s="175">
        <f t="shared" si="2"/>
        <v>5410.51</v>
      </c>
    </row>
    <row r="163" spans="1:9" x14ac:dyDescent="0.25">
      <c r="A163" s="173" t="s">
        <v>422</v>
      </c>
      <c r="B163" s="173" t="s">
        <v>423</v>
      </c>
      <c r="C163" s="174">
        <v>391686.05</v>
      </c>
      <c r="D163" s="174">
        <v>0</v>
      </c>
      <c r="E163" s="174">
        <v>0</v>
      </c>
      <c r="F163" s="174">
        <v>391686.05</v>
      </c>
      <c r="G163" s="173"/>
      <c r="H163" s="175">
        <f t="shared" si="2"/>
        <v>0</v>
      </c>
    </row>
    <row r="164" spans="1:9" x14ac:dyDescent="0.25">
      <c r="A164" s="173" t="s">
        <v>424</v>
      </c>
      <c r="B164" s="173" t="s">
        <v>425</v>
      </c>
      <c r="C164" s="174">
        <v>818087.64</v>
      </c>
      <c r="D164" s="174">
        <v>0</v>
      </c>
      <c r="E164" s="174">
        <v>0</v>
      </c>
      <c r="F164" s="174">
        <v>818087.64</v>
      </c>
      <c r="G164" s="173"/>
      <c r="H164" s="175">
        <f t="shared" si="2"/>
        <v>0</v>
      </c>
    </row>
    <row r="165" spans="1:9" x14ac:dyDescent="0.25">
      <c r="A165" s="173" t="s">
        <v>426</v>
      </c>
      <c r="B165" s="173" t="s">
        <v>427</v>
      </c>
      <c r="C165" s="174">
        <v>-1906361.45</v>
      </c>
      <c r="D165" s="174">
        <v>0</v>
      </c>
      <c r="E165" s="174">
        <v>0</v>
      </c>
      <c r="F165" s="174">
        <v>-1906361.45</v>
      </c>
      <c r="G165" s="173"/>
      <c r="H165" s="175">
        <f t="shared" si="2"/>
        <v>0</v>
      </c>
    </row>
    <row r="166" spans="1:9" x14ac:dyDescent="0.25">
      <c r="A166" s="173" t="s">
        <v>428</v>
      </c>
      <c r="B166" s="173" t="s">
        <v>429</v>
      </c>
      <c r="C166" s="174">
        <v>49241.48</v>
      </c>
      <c r="D166" s="174">
        <v>0</v>
      </c>
      <c r="E166" s="174">
        <v>0</v>
      </c>
      <c r="F166" s="174">
        <v>49241.48</v>
      </c>
      <c r="G166" s="173"/>
      <c r="H166" s="175">
        <f t="shared" si="2"/>
        <v>0</v>
      </c>
      <c r="I166" s="8">
        <f>+H153+H154+H155+H161+H162</f>
        <v>1549796.5000000002</v>
      </c>
    </row>
    <row r="167" spans="1:9" x14ac:dyDescent="0.25">
      <c r="A167" s="173" t="s">
        <v>430</v>
      </c>
      <c r="B167" s="173" t="s">
        <v>431</v>
      </c>
      <c r="C167" s="174">
        <v>18316.54</v>
      </c>
      <c r="D167" s="174">
        <v>8791.52</v>
      </c>
      <c r="E167" s="174">
        <v>0</v>
      </c>
      <c r="F167" s="174">
        <v>27108.06</v>
      </c>
      <c r="G167" s="173"/>
      <c r="H167" s="175">
        <f t="shared" si="2"/>
        <v>8791.52</v>
      </c>
    </row>
    <row r="168" spans="1:9" x14ac:dyDescent="0.25">
      <c r="A168" s="173" t="s">
        <v>432</v>
      </c>
      <c r="B168" s="173" t="s">
        <v>433</v>
      </c>
      <c r="C168" s="174">
        <v>9456967.5399999991</v>
      </c>
      <c r="D168" s="174">
        <v>31760.13</v>
      </c>
      <c r="E168" s="174">
        <v>0</v>
      </c>
      <c r="F168" s="174">
        <v>9488727.6699999999</v>
      </c>
      <c r="G168" s="173"/>
      <c r="H168" s="175">
        <f t="shared" si="2"/>
        <v>31760.13</v>
      </c>
    </row>
    <row r="169" spans="1:9" x14ac:dyDescent="0.25">
      <c r="A169" s="173" t="s">
        <v>434</v>
      </c>
      <c r="B169" s="173" t="s">
        <v>435</v>
      </c>
      <c r="C169" s="174">
        <v>147294.72</v>
      </c>
      <c r="D169" s="174">
        <v>0</v>
      </c>
      <c r="E169" s="174">
        <v>0</v>
      </c>
      <c r="F169" s="174">
        <v>147294.72</v>
      </c>
      <c r="G169" s="173"/>
      <c r="H169" s="175">
        <f t="shared" si="2"/>
        <v>0</v>
      </c>
    </row>
    <row r="170" spans="1:9" x14ac:dyDescent="0.25">
      <c r="A170" s="173" t="s">
        <v>436</v>
      </c>
      <c r="B170" s="173" t="s">
        <v>437</v>
      </c>
      <c r="C170" s="174">
        <v>43010320.219999999</v>
      </c>
      <c r="D170" s="174">
        <v>164177.95000000001</v>
      </c>
      <c r="E170" s="174">
        <v>0</v>
      </c>
      <c r="F170" s="174">
        <v>43174498.170000002</v>
      </c>
      <c r="G170" s="173"/>
      <c r="H170" s="175">
        <f t="shared" si="2"/>
        <v>164177.95000000001</v>
      </c>
    </row>
    <row r="171" spans="1:9" x14ac:dyDescent="0.25">
      <c r="A171" s="173" t="s">
        <v>438</v>
      </c>
      <c r="B171" s="173" t="s">
        <v>439</v>
      </c>
      <c r="C171" s="174">
        <v>2596822.1</v>
      </c>
      <c r="D171" s="174">
        <v>6486.25</v>
      </c>
      <c r="E171" s="174">
        <v>0</v>
      </c>
      <c r="F171" s="174">
        <v>2603308.35</v>
      </c>
      <c r="G171" s="173"/>
      <c r="H171" s="175">
        <f t="shared" si="2"/>
        <v>6486.25</v>
      </c>
    </row>
    <row r="172" spans="1:9" x14ac:dyDescent="0.25">
      <c r="A172" s="173" t="s">
        <v>440</v>
      </c>
      <c r="B172" s="173" t="s">
        <v>441</v>
      </c>
      <c r="C172" s="174">
        <v>331561.17</v>
      </c>
      <c r="D172" s="174">
        <v>0</v>
      </c>
      <c r="E172" s="174">
        <v>0</v>
      </c>
      <c r="F172" s="174">
        <v>331561.17</v>
      </c>
      <c r="G172" s="173"/>
      <c r="H172" s="175">
        <f t="shared" si="2"/>
        <v>0</v>
      </c>
    </row>
    <row r="173" spans="1:9" x14ac:dyDescent="0.25">
      <c r="A173" s="173" t="s">
        <v>442</v>
      </c>
      <c r="B173" s="173" t="s">
        <v>443</v>
      </c>
      <c r="C173" s="174">
        <v>2118225.71</v>
      </c>
      <c r="D173" s="174">
        <v>13714.29</v>
      </c>
      <c r="E173" s="174">
        <v>0</v>
      </c>
      <c r="F173" s="174">
        <v>2131940</v>
      </c>
      <c r="G173" s="173"/>
      <c r="H173" s="175">
        <f t="shared" si="2"/>
        <v>13714.29</v>
      </c>
    </row>
    <row r="174" spans="1:9" x14ac:dyDescent="0.25">
      <c r="A174" s="173" t="s">
        <v>444</v>
      </c>
      <c r="B174" s="173" t="s">
        <v>445</v>
      </c>
      <c r="C174" s="174">
        <v>9154096.9399999995</v>
      </c>
      <c r="D174" s="174">
        <v>322218.49</v>
      </c>
      <c r="E174" s="174">
        <v>0</v>
      </c>
      <c r="F174" s="174">
        <v>9476315.4299999997</v>
      </c>
      <c r="G174" s="173"/>
      <c r="H174" s="175">
        <f t="shared" si="2"/>
        <v>322218.49</v>
      </c>
    </row>
    <row r="175" spans="1:9" x14ac:dyDescent="0.25">
      <c r="A175" s="173" t="s">
        <v>446</v>
      </c>
      <c r="B175" s="173" t="s">
        <v>447</v>
      </c>
      <c r="C175" s="174">
        <v>195</v>
      </c>
      <c r="D175" s="174">
        <v>0</v>
      </c>
      <c r="E175" s="174">
        <v>0</v>
      </c>
      <c r="F175" s="174">
        <v>195</v>
      </c>
      <c r="G175" s="173"/>
      <c r="H175" s="175">
        <f t="shared" si="2"/>
        <v>0</v>
      </c>
    </row>
    <row r="176" spans="1:9" x14ac:dyDescent="0.25">
      <c r="A176" s="173" t="s">
        <v>448</v>
      </c>
      <c r="B176" s="173" t="s">
        <v>449</v>
      </c>
      <c r="C176" s="174">
        <v>102088.89</v>
      </c>
      <c r="D176" s="174">
        <v>0</v>
      </c>
      <c r="E176" s="174">
        <v>0</v>
      </c>
      <c r="F176" s="174">
        <v>102088.89</v>
      </c>
      <c r="G176" s="173"/>
      <c r="H176" s="175">
        <f t="shared" si="2"/>
        <v>0</v>
      </c>
    </row>
    <row r="177" spans="1:9" x14ac:dyDescent="0.25">
      <c r="A177" s="173" t="s">
        <v>450</v>
      </c>
      <c r="B177" s="173" t="s">
        <v>451</v>
      </c>
      <c r="C177" s="174">
        <v>672591.79</v>
      </c>
      <c r="D177" s="174">
        <v>32574.69</v>
      </c>
      <c r="E177" s="174">
        <v>0</v>
      </c>
      <c r="F177" s="174">
        <v>705166.48</v>
      </c>
      <c r="G177" s="173"/>
      <c r="H177" s="175">
        <f t="shared" si="2"/>
        <v>32574.69</v>
      </c>
    </row>
    <row r="178" spans="1:9" x14ac:dyDescent="0.25">
      <c r="A178" s="173" t="s">
        <v>452</v>
      </c>
      <c r="B178" s="173" t="s">
        <v>453</v>
      </c>
      <c r="C178" s="174">
        <v>268675.52</v>
      </c>
      <c r="D178" s="174">
        <v>2577</v>
      </c>
      <c r="E178" s="174">
        <v>0</v>
      </c>
      <c r="F178" s="174">
        <v>271252.52</v>
      </c>
      <c r="G178" s="173"/>
      <c r="H178" s="175">
        <f t="shared" si="2"/>
        <v>2577</v>
      </c>
    </row>
    <row r="179" spans="1:9" x14ac:dyDescent="0.25">
      <c r="A179" s="173" t="s">
        <v>454</v>
      </c>
      <c r="B179" s="173" t="s">
        <v>455</v>
      </c>
      <c r="C179" s="174">
        <v>3392229.71</v>
      </c>
      <c r="D179" s="174">
        <v>0</v>
      </c>
      <c r="E179" s="174">
        <v>0</v>
      </c>
      <c r="F179" s="174">
        <v>3392229.71</v>
      </c>
      <c r="G179" s="173"/>
      <c r="H179" s="175">
        <f t="shared" si="2"/>
        <v>0</v>
      </c>
    </row>
    <row r="180" spans="1:9" x14ac:dyDescent="0.25">
      <c r="A180" s="173" t="s">
        <v>456</v>
      </c>
      <c r="B180" s="173" t="s">
        <v>457</v>
      </c>
      <c r="C180" s="174">
        <v>2816000</v>
      </c>
      <c r="D180" s="174">
        <v>0</v>
      </c>
      <c r="E180" s="174">
        <v>0</v>
      </c>
      <c r="F180" s="174">
        <v>2816000</v>
      </c>
      <c r="G180" s="173"/>
      <c r="H180" s="175">
        <f t="shared" si="2"/>
        <v>0</v>
      </c>
    </row>
    <row r="181" spans="1:9" x14ac:dyDescent="0.25">
      <c r="A181" s="173" t="s">
        <v>458</v>
      </c>
      <c r="B181" s="173" t="s">
        <v>459</v>
      </c>
      <c r="C181" s="174">
        <v>1489467.56</v>
      </c>
      <c r="D181" s="174">
        <v>55491.91</v>
      </c>
      <c r="E181" s="174">
        <v>0</v>
      </c>
      <c r="F181" s="174">
        <v>1544959.47</v>
      </c>
      <c r="G181" s="173"/>
      <c r="H181" s="175">
        <f t="shared" si="2"/>
        <v>55491.91</v>
      </c>
    </row>
    <row r="182" spans="1:9" x14ac:dyDescent="0.25">
      <c r="A182" s="173" t="s">
        <v>460</v>
      </c>
      <c r="B182" s="173" t="s">
        <v>461</v>
      </c>
      <c r="C182" s="174">
        <v>202995.03</v>
      </c>
      <c r="D182" s="174">
        <v>885.59</v>
      </c>
      <c r="E182" s="174">
        <v>0</v>
      </c>
      <c r="F182" s="174">
        <v>203880.62</v>
      </c>
      <c r="G182" s="173"/>
      <c r="H182" s="175">
        <f t="shared" si="2"/>
        <v>885.59</v>
      </c>
      <c r="I182" s="8">
        <f>+H167+H170+H168+H171+H173+H174+H177+H178+H181+H182</f>
        <v>638677.81999999995</v>
      </c>
    </row>
    <row r="183" spans="1:9" x14ac:dyDescent="0.25">
      <c r="A183" s="173" t="s">
        <v>462</v>
      </c>
      <c r="B183" s="173" t="s">
        <v>463</v>
      </c>
      <c r="C183" s="174">
        <v>885184.84</v>
      </c>
      <c r="D183" s="174">
        <v>0</v>
      </c>
      <c r="E183" s="174">
        <v>0</v>
      </c>
      <c r="F183" s="174">
        <v>885184.84</v>
      </c>
      <c r="G183" s="173"/>
      <c r="H183" s="175">
        <f t="shared" si="2"/>
        <v>0</v>
      </c>
    </row>
    <row r="184" spans="1:9" x14ac:dyDescent="0.25">
      <c r="A184" s="173" t="s">
        <v>464</v>
      </c>
      <c r="B184" s="173" t="s">
        <v>465</v>
      </c>
      <c r="C184" s="174">
        <v>5455687.4400000004</v>
      </c>
      <c r="D184" s="174">
        <v>0</v>
      </c>
      <c r="E184" s="174">
        <v>0</v>
      </c>
      <c r="F184" s="174">
        <v>5455687.4400000004</v>
      </c>
      <c r="G184" s="173"/>
      <c r="H184" s="175">
        <f t="shared" si="2"/>
        <v>0</v>
      </c>
    </row>
    <row r="185" spans="1:9" x14ac:dyDescent="0.25">
      <c r="A185" s="173" t="s">
        <v>466</v>
      </c>
      <c r="B185" s="173" t="s">
        <v>467</v>
      </c>
      <c r="C185" s="174">
        <v>4186918.33</v>
      </c>
      <c r="D185" s="174">
        <v>0</v>
      </c>
      <c r="E185" s="174">
        <v>0</v>
      </c>
      <c r="F185" s="174">
        <v>4186918.33</v>
      </c>
      <c r="G185" s="173"/>
      <c r="H185" s="175">
        <f t="shared" si="2"/>
        <v>0</v>
      </c>
    </row>
    <row r="186" spans="1:9" x14ac:dyDescent="0.25">
      <c r="A186" s="173" t="s">
        <v>468</v>
      </c>
      <c r="B186" s="173" t="s">
        <v>469</v>
      </c>
      <c r="C186" s="174">
        <v>26856187.870000001</v>
      </c>
      <c r="D186" s="174">
        <v>0</v>
      </c>
      <c r="E186" s="174">
        <v>0</v>
      </c>
      <c r="F186" s="174">
        <v>26856187.870000001</v>
      </c>
      <c r="G186" s="173"/>
      <c r="H186" s="175">
        <f t="shared" si="2"/>
        <v>0</v>
      </c>
    </row>
    <row r="187" spans="1:9" x14ac:dyDescent="0.25">
      <c r="A187" s="173" t="s">
        <v>470</v>
      </c>
      <c r="B187" s="173" t="s">
        <v>471</v>
      </c>
      <c r="C187" s="174">
        <v>4205745.84</v>
      </c>
      <c r="D187" s="174">
        <v>0</v>
      </c>
      <c r="E187" s="174">
        <v>0</v>
      </c>
      <c r="F187" s="174">
        <v>4205745.84</v>
      </c>
      <c r="G187" s="173"/>
      <c r="H187" s="175">
        <f t="shared" si="2"/>
        <v>0</v>
      </c>
    </row>
    <row r="188" spans="1:9" x14ac:dyDescent="0.25">
      <c r="A188" s="173" t="s">
        <v>472</v>
      </c>
      <c r="B188" s="173" t="s">
        <v>473</v>
      </c>
      <c r="C188" s="174">
        <v>5009968.63</v>
      </c>
      <c r="D188" s="174">
        <v>0</v>
      </c>
      <c r="E188" s="174">
        <v>0</v>
      </c>
      <c r="F188" s="174">
        <v>5009968.63</v>
      </c>
      <c r="G188" s="173"/>
      <c r="H188" s="175">
        <f t="shared" si="2"/>
        <v>0</v>
      </c>
    </row>
    <row r="189" spans="1:9" x14ac:dyDescent="0.25">
      <c r="A189" s="173" t="s">
        <v>474</v>
      </c>
      <c r="B189" s="173" t="s">
        <v>475</v>
      </c>
      <c r="C189" s="174">
        <v>1121008.8899999999</v>
      </c>
      <c r="D189" s="174">
        <v>0</v>
      </c>
      <c r="E189" s="174">
        <v>0</v>
      </c>
      <c r="F189" s="174">
        <v>1121008.8899999999</v>
      </c>
      <c r="G189" s="173"/>
      <c r="H189" s="175">
        <f t="shared" si="2"/>
        <v>0</v>
      </c>
    </row>
    <row r="190" spans="1:9" x14ac:dyDescent="0.25">
      <c r="A190" s="173" t="s">
        <v>476</v>
      </c>
      <c r="B190" s="173" t="s">
        <v>473</v>
      </c>
      <c r="C190" s="174">
        <v>19893731.390000001</v>
      </c>
      <c r="D190" s="174">
        <v>0</v>
      </c>
      <c r="E190" s="174">
        <v>0</v>
      </c>
      <c r="F190" s="174">
        <v>19893731.390000001</v>
      </c>
      <c r="G190" s="173"/>
      <c r="H190" s="175">
        <f t="shared" si="2"/>
        <v>0</v>
      </c>
    </row>
    <row r="191" spans="1:9" x14ac:dyDescent="0.25">
      <c r="H191" s="176">
        <f>SUM(H2:H190)</f>
        <v>110390908.43000002</v>
      </c>
      <c r="I191">
        <f>SUM(I2:I190)</f>
        <v>110390908.43000001</v>
      </c>
    </row>
    <row r="192" spans="1:9" x14ac:dyDescent="0.25">
      <c r="I192" s="8">
        <f>+I191-H191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B3E6-24C5-45B9-A803-330A3D96C9C4}">
  <dimension ref="A3:M142"/>
  <sheetViews>
    <sheetView zoomScaleNormal="100" workbookViewId="0">
      <selection sqref="A1:XFD1048576"/>
    </sheetView>
  </sheetViews>
  <sheetFormatPr baseColWidth="10" defaultRowHeight="15" x14ac:dyDescent="0.25"/>
  <cols>
    <col min="1" max="1" width="15.42578125" style="77" customWidth="1"/>
    <col min="2" max="2" width="13.42578125" style="77" customWidth="1"/>
    <col min="3" max="3" width="11.42578125" style="77"/>
    <col min="4" max="4" width="25.5703125" style="77" customWidth="1"/>
    <col min="5" max="5" width="11.42578125" style="77"/>
    <col min="6" max="6" width="13.140625" style="77" bestFit="1" customWidth="1"/>
    <col min="7" max="11" width="11.42578125" style="77"/>
    <col min="12" max="12" width="18" style="77" customWidth="1"/>
    <col min="13" max="13" width="14.28515625" style="77" customWidth="1"/>
  </cols>
  <sheetData>
    <row r="3" spans="1:13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x14ac:dyDescent="0.25">
      <c r="A4" s="115"/>
      <c r="B4" s="115"/>
      <c r="C4" s="115"/>
      <c r="D4" s="115"/>
      <c r="E4" s="116"/>
      <c r="F4" s="117"/>
      <c r="G4" s="118"/>
      <c r="H4" s="118"/>
      <c r="I4" s="116"/>
      <c r="J4" s="117"/>
      <c r="K4" s="117"/>
      <c r="L4" s="117"/>
    </row>
    <row r="5" spans="1:13" x14ac:dyDescent="0.25">
      <c r="A5" s="119"/>
      <c r="B5" s="119"/>
      <c r="C5" s="119"/>
      <c r="D5" s="119"/>
      <c r="E5" s="120"/>
      <c r="F5" s="121"/>
      <c r="G5" s="122"/>
      <c r="H5" s="122"/>
      <c r="I5" s="120"/>
      <c r="J5" s="121"/>
      <c r="K5" s="121"/>
      <c r="L5" s="121"/>
    </row>
    <row r="6" spans="1:13" x14ac:dyDescent="0.25">
      <c r="A6" s="115"/>
      <c r="B6" s="115"/>
      <c r="C6" s="115"/>
      <c r="D6" s="115"/>
      <c r="E6" s="116"/>
      <c r="F6" s="117"/>
      <c r="G6" s="118"/>
      <c r="H6" s="118"/>
      <c r="I6" s="116"/>
      <c r="J6" s="117"/>
      <c r="K6" s="117"/>
      <c r="L6" s="117"/>
    </row>
    <row r="7" spans="1:13" x14ac:dyDescent="0.25">
      <c r="A7" s="119"/>
      <c r="B7" s="119"/>
      <c r="C7" s="119"/>
      <c r="D7" s="119"/>
      <c r="E7" s="120"/>
      <c r="F7" s="121"/>
      <c r="G7" s="122"/>
      <c r="H7" s="122"/>
      <c r="I7" s="120"/>
      <c r="J7" s="121"/>
      <c r="K7" s="121"/>
      <c r="L7" s="121"/>
    </row>
    <row r="8" spans="1:13" x14ac:dyDescent="0.25">
      <c r="A8" s="115"/>
      <c r="B8" s="115"/>
      <c r="C8" s="115"/>
      <c r="D8" s="115"/>
      <c r="E8" s="116"/>
      <c r="F8" s="117"/>
      <c r="G8" s="118"/>
      <c r="H8" s="118"/>
      <c r="I8" s="116"/>
      <c r="J8" s="117"/>
      <c r="K8" s="117"/>
      <c r="L8" s="117"/>
    </row>
    <row r="9" spans="1:13" x14ac:dyDescent="0.25">
      <c r="A9" s="119"/>
      <c r="B9" s="119"/>
      <c r="C9" s="119"/>
      <c r="D9" s="119"/>
      <c r="E9" s="120"/>
      <c r="F9" s="121"/>
      <c r="G9" s="122"/>
      <c r="H9" s="122"/>
      <c r="I9" s="120"/>
      <c r="J9" s="121"/>
      <c r="K9" s="121"/>
      <c r="L9" s="121"/>
    </row>
    <row r="10" spans="1:13" x14ac:dyDescent="0.25">
      <c r="A10" s="115"/>
      <c r="B10" s="115"/>
      <c r="C10" s="115"/>
      <c r="D10" s="115"/>
      <c r="E10" s="116"/>
      <c r="F10" s="117"/>
      <c r="G10" s="118"/>
      <c r="H10" s="118"/>
      <c r="I10" s="116"/>
      <c r="J10" s="117"/>
      <c r="K10" s="117"/>
      <c r="L10" s="117"/>
    </row>
    <row r="11" spans="1:13" x14ac:dyDescent="0.25">
      <c r="A11" s="119"/>
      <c r="B11" s="119"/>
      <c r="C11" s="119"/>
      <c r="D11" s="119"/>
      <c r="E11" s="120"/>
      <c r="F11" s="121"/>
      <c r="G11" s="122"/>
      <c r="H11" s="122"/>
      <c r="I11" s="120"/>
      <c r="J11" s="121"/>
      <c r="K11" s="121"/>
      <c r="L11" s="121"/>
    </row>
    <row r="12" spans="1:13" x14ac:dyDescent="0.25">
      <c r="A12" s="115"/>
      <c r="B12" s="115"/>
      <c r="C12" s="115"/>
      <c r="D12" s="115"/>
      <c r="E12" s="116"/>
      <c r="F12" s="117"/>
      <c r="G12" s="118"/>
      <c r="H12" s="118"/>
      <c r="I12" s="116"/>
      <c r="J12" s="117"/>
      <c r="K12" s="117"/>
      <c r="L12" s="117"/>
    </row>
    <row r="13" spans="1:13" x14ac:dyDescent="0.25">
      <c r="A13" s="119"/>
      <c r="B13" s="119"/>
      <c r="C13" s="119"/>
      <c r="D13" s="119"/>
      <c r="E13" s="120"/>
      <c r="F13" s="121"/>
      <c r="G13" s="122"/>
      <c r="H13" s="122"/>
      <c r="I13" s="120"/>
      <c r="J13" s="121"/>
      <c r="K13" s="121"/>
      <c r="L13" s="121"/>
    </row>
    <row r="14" spans="1:13" x14ac:dyDescent="0.25">
      <c r="A14" s="115"/>
      <c r="B14" s="115"/>
      <c r="C14" s="115"/>
      <c r="D14" s="115"/>
      <c r="E14" s="116"/>
      <c r="F14" s="117"/>
      <c r="G14" s="118"/>
      <c r="H14" s="118"/>
      <c r="I14" s="116"/>
      <c r="J14" s="117"/>
      <c r="K14" s="117"/>
      <c r="L14" s="117"/>
    </row>
    <row r="15" spans="1:13" x14ac:dyDescent="0.25">
      <c r="A15" s="119"/>
      <c r="B15" s="119"/>
      <c r="C15" s="119"/>
      <c r="D15" s="119"/>
      <c r="E15" s="120"/>
      <c r="F15" s="121"/>
      <c r="G15" s="122"/>
      <c r="H15" s="122"/>
      <c r="I15" s="120"/>
      <c r="J15" s="121"/>
      <c r="K15" s="121"/>
      <c r="L15" s="121"/>
    </row>
    <row r="16" spans="1:13" x14ac:dyDescent="0.25">
      <c r="A16" s="115"/>
      <c r="B16" s="115"/>
      <c r="C16" s="115"/>
      <c r="D16" s="115"/>
      <c r="E16" s="116"/>
      <c r="F16" s="117"/>
      <c r="G16" s="118"/>
      <c r="H16" s="118"/>
      <c r="I16" s="116"/>
      <c r="J16" s="117"/>
      <c r="K16" s="117"/>
      <c r="L16" s="117"/>
    </row>
    <row r="17" spans="1:12" x14ac:dyDescent="0.25">
      <c r="A17" s="119"/>
      <c r="B17" s="119"/>
      <c r="C17" s="119"/>
      <c r="D17" s="119"/>
      <c r="E17" s="120"/>
      <c r="F17" s="121"/>
      <c r="G17" s="122"/>
      <c r="H17" s="122"/>
      <c r="I17" s="120"/>
      <c r="J17" s="121"/>
      <c r="K17" s="121"/>
      <c r="L17" s="121"/>
    </row>
    <row r="18" spans="1:12" x14ac:dyDescent="0.25">
      <c r="A18" s="115"/>
      <c r="B18" s="115"/>
      <c r="C18" s="115"/>
      <c r="D18" s="115"/>
      <c r="E18" s="116"/>
      <c r="F18" s="117"/>
      <c r="G18" s="118"/>
      <c r="H18" s="118"/>
      <c r="I18" s="116"/>
      <c r="J18" s="117"/>
      <c r="K18" s="117"/>
      <c r="L18" s="117"/>
    </row>
    <row r="19" spans="1:12" x14ac:dyDescent="0.25">
      <c r="A19" s="119"/>
      <c r="B19" s="119"/>
      <c r="C19" s="119"/>
      <c r="D19" s="119"/>
      <c r="E19" s="120"/>
      <c r="F19" s="121"/>
      <c r="G19" s="122"/>
      <c r="H19" s="122"/>
      <c r="I19" s="120"/>
      <c r="J19" s="121"/>
      <c r="K19" s="121"/>
      <c r="L19" s="121"/>
    </row>
    <row r="20" spans="1:12" x14ac:dyDescent="0.25">
      <c r="A20" s="115"/>
      <c r="B20" s="115"/>
      <c r="C20" s="115"/>
      <c r="D20" s="115"/>
      <c r="E20" s="116"/>
      <c r="F20" s="117"/>
      <c r="G20" s="118"/>
      <c r="H20" s="118"/>
      <c r="I20" s="116"/>
      <c r="J20" s="117"/>
      <c r="K20" s="117"/>
      <c r="L20" s="117"/>
    </row>
    <row r="21" spans="1:12" x14ac:dyDescent="0.25">
      <c r="A21" s="119"/>
      <c r="B21" s="119"/>
      <c r="C21" s="119"/>
      <c r="D21" s="119"/>
      <c r="E21" s="120"/>
      <c r="F21" s="121"/>
      <c r="G21" s="122"/>
      <c r="H21" s="122"/>
      <c r="I21" s="120"/>
      <c r="J21" s="121"/>
      <c r="K21" s="121"/>
      <c r="L21" s="121"/>
    </row>
    <row r="22" spans="1:12" x14ac:dyDescent="0.25">
      <c r="A22" s="115"/>
      <c r="B22" s="115"/>
      <c r="C22" s="115"/>
      <c r="D22" s="115"/>
      <c r="E22" s="116"/>
      <c r="F22" s="117"/>
      <c r="G22" s="118"/>
      <c r="H22" s="118"/>
      <c r="I22" s="116"/>
      <c r="J22" s="117"/>
      <c r="K22" s="117"/>
      <c r="L22" s="117"/>
    </row>
    <row r="23" spans="1:12" x14ac:dyDescent="0.25">
      <c r="A23" s="119"/>
      <c r="B23" s="119"/>
      <c r="C23" s="119"/>
      <c r="D23" s="119"/>
      <c r="E23" s="120"/>
      <c r="F23" s="121"/>
      <c r="G23" s="122"/>
      <c r="H23" s="122"/>
      <c r="I23" s="120"/>
      <c r="J23" s="121"/>
      <c r="K23" s="121"/>
      <c r="L23" s="121"/>
    </row>
    <row r="24" spans="1:12" x14ac:dyDescent="0.25">
      <c r="A24" s="115"/>
      <c r="B24" s="115"/>
      <c r="C24" s="115"/>
      <c r="D24" s="115"/>
      <c r="E24" s="116"/>
      <c r="F24" s="117"/>
      <c r="G24" s="118"/>
      <c r="H24" s="118"/>
      <c r="I24" s="116"/>
      <c r="J24" s="117"/>
      <c r="K24" s="117"/>
      <c r="L24" s="117"/>
    </row>
    <row r="25" spans="1:12" x14ac:dyDescent="0.25">
      <c r="A25" s="119"/>
      <c r="B25" s="119"/>
      <c r="C25" s="119"/>
      <c r="D25" s="119"/>
      <c r="E25" s="120"/>
      <c r="F25" s="121"/>
      <c r="G25" s="122"/>
      <c r="H25" s="122"/>
      <c r="I25" s="120"/>
      <c r="J25" s="121"/>
      <c r="K25" s="121"/>
      <c r="L25" s="121"/>
    </row>
    <row r="26" spans="1:12" x14ac:dyDescent="0.25">
      <c r="A26" s="115"/>
      <c r="B26" s="115"/>
      <c r="C26" s="115"/>
      <c r="D26" s="115"/>
      <c r="E26" s="116"/>
      <c r="F26" s="117"/>
      <c r="G26" s="118"/>
      <c r="H26" s="118"/>
      <c r="I26" s="116"/>
      <c r="J26" s="117"/>
      <c r="K26" s="117"/>
      <c r="L26" s="117"/>
    </row>
    <row r="27" spans="1:12" x14ac:dyDescent="0.25">
      <c r="A27" s="119"/>
      <c r="B27" s="119"/>
      <c r="C27" s="119"/>
      <c r="D27" s="119"/>
      <c r="E27" s="120"/>
      <c r="F27" s="121"/>
      <c r="G27" s="122"/>
      <c r="H27" s="122"/>
      <c r="I27" s="120"/>
      <c r="J27" s="121"/>
      <c r="K27" s="121"/>
      <c r="L27" s="121"/>
    </row>
    <row r="28" spans="1:12" x14ac:dyDescent="0.25">
      <c r="A28" s="115"/>
      <c r="B28" s="115"/>
      <c r="C28" s="115"/>
      <c r="D28" s="115"/>
      <c r="E28" s="116"/>
      <c r="F28" s="117"/>
      <c r="G28" s="118"/>
      <c r="H28" s="118"/>
      <c r="I28" s="116"/>
      <c r="J28" s="117"/>
      <c r="K28" s="117"/>
      <c r="L28" s="117"/>
    </row>
    <row r="29" spans="1:12" x14ac:dyDescent="0.25">
      <c r="A29" s="119"/>
      <c r="B29" s="119"/>
      <c r="C29" s="119"/>
      <c r="D29" s="119"/>
      <c r="E29" s="120"/>
      <c r="F29" s="121"/>
      <c r="G29" s="122"/>
      <c r="H29" s="122"/>
      <c r="I29" s="120"/>
      <c r="J29" s="121"/>
      <c r="K29" s="121"/>
      <c r="L29" s="121"/>
    </row>
    <row r="30" spans="1:12" x14ac:dyDescent="0.25">
      <c r="A30" s="115"/>
      <c r="B30" s="115"/>
      <c r="C30" s="115"/>
      <c r="D30" s="115"/>
      <c r="E30" s="116"/>
      <c r="F30" s="117"/>
      <c r="G30" s="118"/>
      <c r="H30" s="118"/>
      <c r="I30" s="116"/>
      <c r="J30" s="117"/>
      <c r="K30" s="117"/>
      <c r="L30" s="117"/>
    </row>
    <row r="31" spans="1:12" x14ac:dyDescent="0.25">
      <c r="A31" s="119"/>
      <c r="B31" s="119"/>
      <c r="C31" s="119"/>
      <c r="D31" s="119"/>
      <c r="E31" s="120"/>
      <c r="F31" s="121"/>
      <c r="G31" s="122"/>
      <c r="H31" s="122"/>
      <c r="I31" s="120"/>
      <c r="J31" s="121"/>
      <c r="K31" s="121"/>
      <c r="L31" s="121"/>
    </row>
    <row r="32" spans="1:12" x14ac:dyDescent="0.25">
      <c r="A32" s="115"/>
      <c r="B32" s="115"/>
      <c r="C32" s="115"/>
      <c r="D32" s="115"/>
      <c r="E32" s="116"/>
      <c r="F32" s="117"/>
      <c r="G32" s="118"/>
      <c r="H32" s="118"/>
      <c r="I32" s="116"/>
      <c r="J32" s="117"/>
      <c r="K32" s="117"/>
      <c r="L32" s="117"/>
    </row>
    <row r="33" spans="1:12" x14ac:dyDescent="0.25">
      <c r="A33" s="119"/>
      <c r="B33" s="119"/>
      <c r="C33" s="119"/>
      <c r="D33" s="119"/>
      <c r="E33" s="120"/>
      <c r="F33" s="121"/>
      <c r="G33" s="122"/>
      <c r="H33" s="122"/>
      <c r="I33" s="120"/>
      <c r="J33" s="121"/>
      <c r="K33" s="121"/>
      <c r="L33" s="121"/>
    </row>
    <row r="34" spans="1:12" x14ac:dyDescent="0.25">
      <c r="A34" s="115"/>
      <c r="B34" s="115"/>
      <c r="C34" s="115"/>
      <c r="D34" s="115"/>
      <c r="E34" s="116"/>
      <c r="F34" s="117"/>
      <c r="G34" s="118"/>
      <c r="H34" s="118"/>
      <c r="I34" s="116"/>
      <c r="J34" s="117"/>
      <c r="K34" s="117"/>
      <c r="L34" s="117"/>
    </row>
    <row r="35" spans="1:12" x14ac:dyDescent="0.25">
      <c r="A35" s="119"/>
      <c r="B35" s="119"/>
      <c r="C35" s="119"/>
      <c r="D35" s="119"/>
      <c r="E35" s="120"/>
      <c r="F35" s="121"/>
      <c r="G35" s="122"/>
      <c r="H35" s="122"/>
      <c r="I35" s="120"/>
      <c r="J35" s="121"/>
      <c r="K35" s="121"/>
      <c r="L35" s="121"/>
    </row>
    <row r="36" spans="1:12" x14ac:dyDescent="0.25">
      <c r="A36" s="115"/>
      <c r="B36" s="115"/>
      <c r="C36" s="115"/>
      <c r="D36" s="115"/>
      <c r="E36" s="116"/>
      <c r="F36" s="117"/>
      <c r="G36" s="118"/>
      <c r="H36" s="118"/>
      <c r="I36" s="116"/>
      <c r="J36" s="117"/>
      <c r="K36" s="117"/>
      <c r="L36" s="117"/>
    </row>
    <row r="37" spans="1:12" x14ac:dyDescent="0.25">
      <c r="A37" s="119"/>
      <c r="B37" s="119"/>
      <c r="C37" s="119"/>
      <c r="D37" s="119"/>
      <c r="E37" s="120"/>
      <c r="F37" s="121"/>
      <c r="G37" s="122"/>
      <c r="H37" s="122"/>
      <c r="I37" s="120"/>
      <c r="J37" s="121"/>
      <c r="K37" s="121"/>
      <c r="L37" s="121"/>
    </row>
    <row r="38" spans="1:12" x14ac:dyDescent="0.25">
      <c r="A38" s="115"/>
      <c r="B38" s="115"/>
      <c r="C38" s="115"/>
      <c r="D38" s="115"/>
      <c r="E38" s="116"/>
      <c r="F38" s="117"/>
      <c r="G38" s="118"/>
      <c r="H38" s="118"/>
      <c r="I38" s="116"/>
      <c r="J38" s="117"/>
      <c r="K38" s="117"/>
      <c r="L38" s="117"/>
    </row>
    <row r="39" spans="1:12" x14ac:dyDescent="0.25">
      <c r="A39" s="119"/>
      <c r="B39" s="119"/>
      <c r="C39" s="119"/>
      <c r="D39" s="119"/>
      <c r="E39" s="120"/>
      <c r="F39" s="121"/>
      <c r="G39" s="122"/>
      <c r="H39" s="122"/>
      <c r="I39" s="120"/>
      <c r="J39" s="121"/>
      <c r="K39" s="121"/>
      <c r="L39" s="121"/>
    </row>
    <row r="40" spans="1:12" x14ac:dyDescent="0.25">
      <c r="A40" s="115"/>
      <c r="B40" s="115"/>
      <c r="C40" s="115"/>
      <c r="D40" s="115"/>
      <c r="E40" s="116"/>
      <c r="F40" s="117"/>
      <c r="G40" s="118"/>
      <c r="H40" s="118"/>
      <c r="I40" s="116"/>
      <c r="J40" s="117"/>
      <c r="K40" s="117"/>
      <c r="L40" s="117"/>
    </row>
    <row r="41" spans="1:12" x14ac:dyDescent="0.25">
      <c r="A41" s="119"/>
      <c r="B41" s="119"/>
      <c r="C41" s="119"/>
      <c r="D41" s="119"/>
      <c r="E41" s="120"/>
      <c r="F41" s="121"/>
      <c r="G41" s="122"/>
      <c r="H41" s="122"/>
      <c r="I41" s="120"/>
      <c r="J41" s="121"/>
      <c r="K41" s="121"/>
      <c r="L41" s="121"/>
    </row>
    <row r="42" spans="1:12" x14ac:dyDescent="0.25">
      <c r="A42" s="115"/>
      <c r="B42" s="115"/>
      <c r="C42" s="115"/>
      <c r="D42" s="115"/>
      <c r="E42" s="116"/>
      <c r="F42" s="117"/>
      <c r="G42" s="118"/>
      <c r="H42" s="118"/>
      <c r="I42" s="116"/>
      <c r="J42" s="117"/>
      <c r="K42" s="117"/>
      <c r="L42" s="117"/>
    </row>
    <row r="43" spans="1:12" x14ac:dyDescent="0.25">
      <c r="A43" s="119"/>
      <c r="B43" s="119"/>
      <c r="C43" s="119"/>
      <c r="D43" s="119"/>
      <c r="E43" s="120"/>
      <c r="F43" s="121"/>
      <c r="G43" s="122"/>
      <c r="H43" s="122"/>
      <c r="I43" s="120"/>
      <c r="J43" s="121"/>
      <c r="K43" s="121"/>
      <c r="L43" s="121"/>
    </row>
    <row r="44" spans="1:12" x14ac:dyDescent="0.25">
      <c r="A44" s="115"/>
      <c r="B44" s="115"/>
      <c r="C44" s="115"/>
      <c r="D44" s="115"/>
      <c r="E44" s="116"/>
      <c r="F44" s="117"/>
      <c r="G44" s="118"/>
      <c r="H44" s="118"/>
      <c r="I44" s="116"/>
      <c r="J44" s="117"/>
      <c r="K44" s="117"/>
      <c r="L44" s="117"/>
    </row>
    <row r="45" spans="1:12" x14ac:dyDescent="0.25">
      <c r="A45" s="119"/>
      <c r="B45" s="119"/>
      <c r="C45" s="119"/>
      <c r="D45" s="119"/>
      <c r="E45" s="120"/>
      <c r="F45" s="121"/>
      <c r="G45" s="122"/>
      <c r="H45" s="122"/>
      <c r="I45" s="120"/>
      <c r="J45" s="121"/>
      <c r="K45" s="121"/>
      <c r="L45" s="121"/>
    </row>
    <row r="46" spans="1:12" x14ac:dyDescent="0.25">
      <c r="A46" s="115"/>
      <c r="B46" s="115"/>
      <c r="C46" s="115"/>
      <c r="D46" s="115"/>
      <c r="E46" s="116"/>
      <c r="F46" s="117"/>
      <c r="G46" s="118"/>
      <c r="H46" s="118"/>
      <c r="I46" s="116"/>
      <c r="J46" s="117"/>
      <c r="K46" s="117"/>
      <c r="L46" s="117"/>
    </row>
    <row r="47" spans="1:12" x14ac:dyDescent="0.25">
      <c r="A47" s="119"/>
      <c r="B47" s="119"/>
      <c r="C47" s="119"/>
      <c r="D47" s="119"/>
      <c r="E47" s="120"/>
      <c r="F47" s="121"/>
      <c r="G47" s="122"/>
      <c r="H47" s="122"/>
      <c r="I47" s="120"/>
      <c r="J47" s="121"/>
      <c r="K47" s="121"/>
      <c r="L47" s="121"/>
    </row>
    <row r="48" spans="1:12" x14ac:dyDescent="0.25">
      <c r="A48" s="115"/>
      <c r="B48" s="115"/>
      <c r="C48" s="115"/>
      <c r="D48" s="115"/>
      <c r="E48" s="116"/>
      <c r="F48" s="117"/>
      <c r="G48" s="118"/>
      <c r="H48" s="118"/>
      <c r="I48" s="116"/>
      <c r="J48" s="117"/>
      <c r="K48" s="117"/>
      <c r="L48" s="117"/>
    </row>
    <row r="49" spans="1:12" x14ac:dyDescent="0.25">
      <c r="A49" s="119"/>
      <c r="B49" s="119"/>
      <c r="C49" s="119"/>
      <c r="D49" s="119"/>
      <c r="E49" s="120"/>
      <c r="F49" s="121"/>
      <c r="G49" s="122"/>
      <c r="H49" s="122"/>
      <c r="I49" s="120"/>
      <c r="J49" s="121"/>
      <c r="K49" s="121"/>
      <c r="L49" s="121"/>
    </row>
    <row r="50" spans="1:12" x14ac:dyDescent="0.25">
      <c r="A50" s="115"/>
      <c r="B50" s="115"/>
      <c r="C50" s="115"/>
      <c r="D50" s="115"/>
      <c r="E50" s="116"/>
      <c r="F50" s="117"/>
      <c r="G50" s="118"/>
      <c r="H50" s="118"/>
      <c r="I50" s="116"/>
      <c r="J50" s="117"/>
      <c r="K50" s="117"/>
      <c r="L50" s="117"/>
    </row>
    <row r="51" spans="1:12" x14ac:dyDescent="0.25">
      <c r="A51" s="119"/>
      <c r="B51" s="119"/>
      <c r="C51" s="119"/>
      <c r="D51" s="119"/>
      <c r="E51" s="120"/>
      <c r="F51" s="121"/>
      <c r="G51" s="122"/>
      <c r="H51" s="122"/>
      <c r="I51" s="120"/>
      <c r="J51" s="121"/>
      <c r="K51" s="121"/>
      <c r="L51" s="121"/>
    </row>
    <row r="52" spans="1:12" x14ac:dyDescent="0.25">
      <c r="A52" s="115"/>
      <c r="B52" s="115"/>
      <c r="C52" s="115"/>
      <c r="D52" s="115"/>
      <c r="E52" s="116"/>
      <c r="F52" s="117"/>
      <c r="G52" s="118"/>
      <c r="H52" s="118"/>
      <c r="I52" s="116"/>
      <c r="J52" s="117"/>
      <c r="K52" s="117"/>
      <c r="L52" s="117"/>
    </row>
    <row r="53" spans="1:12" x14ac:dyDescent="0.25">
      <c r="A53" s="119"/>
      <c r="B53" s="119"/>
      <c r="C53" s="119"/>
      <c r="D53" s="119"/>
      <c r="E53" s="120"/>
      <c r="F53" s="121"/>
      <c r="G53" s="122"/>
      <c r="H53" s="122"/>
      <c r="I53" s="120"/>
      <c r="J53" s="121"/>
      <c r="K53" s="121"/>
      <c r="L53" s="121"/>
    </row>
    <row r="54" spans="1:12" x14ac:dyDescent="0.25">
      <c r="A54" s="115"/>
      <c r="B54" s="115"/>
      <c r="C54" s="115"/>
      <c r="D54" s="115"/>
      <c r="E54" s="116"/>
      <c r="F54" s="117"/>
      <c r="G54" s="118"/>
      <c r="H54" s="118"/>
      <c r="I54" s="116"/>
      <c r="J54" s="117"/>
      <c r="K54" s="117"/>
      <c r="L54" s="117"/>
    </row>
    <row r="55" spans="1:12" x14ac:dyDescent="0.25">
      <c r="A55" s="119"/>
      <c r="B55" s="119"/>
      <c r="C55" s="119"/>
      <c r="D55" s="119"/>
      <c r="E55" s="120"/>
      <c r="F55" s="121"/>
      <c r="G55" s="122"/>
      <c r="H55" s="122"/>
      <c r="I55" s="120"/>
      <c r="J55" s="121"/>
      <c r="K55" s="121"/>
      <c r="L55" s="121"/>
    </row>
    <row r="56" spans="1:12" x14ac:dyDescent="0.25">
      <c r="A56" s="115"/>
      <c r="B56" s="115"/>
      <c r="C56" s="115"/>
      <c r="D56" s="115"/>
      <c r="E56" s="116"/>
      <c r="F56" s="117"/>
      <c r="G56" s="118"/>
      <c r="H56" s="118"/>
      <c r="I56" s="116"/>
      <c r="J56" s="117"/>
      <c r="K56" s="117"/>
      <c r="L56" s="117"/>
    </row>
    <row r="57" spans="1:12" x14ac:dyDescent="0.25">
      <c r="A57" s="119"/>
      <c r="B57" s="119"/>
      <c r="C57" s="119"/>
      <c r="D57" s="119"/>
      <c r="E57" s="120"/>
      <c r="F57" s="121"/>
      <c r="G57" s="122"/>
      <c r="H57" s="122"/>
      <c r="I57" s="120"/>
      <c r="J57" s="121"/>
      <c r="K57" s="121"/>
      <c r="L57" s="121"/>
    </row>
    <row r="58" spans="1:12" x14ac:dyDescent="0.25">
      <c r="A58" s="115"/>
      <c r="B58" s="115"/>
      <c r="C58" s="115"/>
      <c r="D58" s="115"/>
      <c r="E58" s="116"/>
      <c r="F58" s="117"/>
      <c r="G58" s="118"/>
      <c r="H58" s="118"/>
      <c r="I58" s="116"/>
      <c r="J58" s="117"/>
      <c r="K58" s="117"/>
      <c r="L58" s="117"/>
    </row>
    <row r="59" spans="1:12" x14ac:dyDescent="0.25">
      <c r="A59" s="119"/>
      <c r="B59" s="119"/>
      <c r="C59" s="119"/>
      <c r="D59" s="119"/>
      <c r="E59" s="120"/>
      <c r="F59" s="121"/>
      <c r="G59" s="122"/>
      <c r="H59" s="122"/>
      <c r="I59" s="120"/>
      <c r="J59" s="121"/>
      <c r="K59" s="121"/>
      <c r="L59" s="121"/>
    </row>
    <row r="60" spans="1:12" x14ac:dyDescent="0.25">
      <c r="A60" s="115"/>
      <c r="B60" s="115"/>
      <c r="C60" s="115"/>
      <c r="D60" s="115"/>
      <c r="E60" s="116"/>
      <c r="F60" s="117"/>
      <c r="G60" s="118"/>
      <c r="H60" s="118"/>
      <c r="I60" s="116"/>
      <c r="J60" s="117"/>
      <c r="K60" s="117"/>
      <c r="L60" s="117"/>
    </row>
    <row r="61" spans="1:12" x14ac:dyDescent="0.25">
      <c r="A61" s="119"/>
      <c r="B61" s="119"/>
      <c r="C61" s="119"/>
      <c r="D61" s="119"/>
      <c r="E61" s="120"/>
      <c r="F61" s="121"/>
      <c r="G61" s="122"/>
      <c r="H61" s="122"/>
      <c r="I61" s="120"/>
      <c r="J61" s="121"/>
      <c r="K61" s="121"/>
      <c r="L61" s="121"/>
    </row>
    <row r="62" spans="1:12" x14ac:dyDescent="0.25">
      <c r="A62" s="115"/>
      <c r="B62" s="115"/>
      <c r="C62" s="115"/>
      <c r="D62" s="115"/>
      <c r="E62" s="116"/>
      <c r="F62" s="117"/>
      <c r="G62" s="118"/>
      <c r="H62" s="118"/>
      <c r="I62" s="116"/>
      <c r="J62" s="117"/>
      <c r="K62" s="117"/>
      <c r="L62" s="117"/>
    </row>
    <row r="63" spans="1:12" x14ac:dyDescent="0.25">
      <c r="A63" s="119"/>
      <c r="B63" s="119"/>
      <c r="C63" s="119"/>
      <c r="D63" s="119"/>
      <c r="E63" s="120"/>
      <c r="F63" s="121"/>
      <c r="G63" s="122"/>
      <c r="H63" s="122"/>
      <c r="I63" s="120"/>
      <c r="J63" s="121"/>
      <c r="K63" s="121"/>
      <c r="L63" s="121"/>
    </row>
    <row r="64" spans="1:12" x14ac:dyDescent="0.25">
      <c r="A64" s="115"/>
      <c r="B64" s="115"/>
      <c r="C64" s="115"/>
      <c r="D64" s="115"/>
      <c r="E64" s="116"/>
      <c r="F64" s="117"/>
      <c r="G64" s="118"/>
      <c r="H64" s="118"/>
      <c r="I64" s="116"/>
      <c r="J64" s="117"/>
      <c r="K64" s="117"/>
      <c r="L64" s="117"/>
    </row>
    <row r="65" spans="1:12" x14ac:dyDescent="0.25">
      <c r="A65" s="119"/>
      <c r="B65" s="119"/>
      <c r="C65" s="119"/>
      <c r="D65" s="119"/>
      <c r="E65" s="120"/>
      <c r="F65" s="121"/>
      <c r="G65" s="122"/>
      <c r="H65" s="122"/>
      <c r="I65" s="120"/>
      <c r="J65" s="121"/>
      <c r="K65" s="121"/>
      <c r="L65" s="121"/>
    </row>
    <row r="66" spans="1:12" x14ac:dyDescent="0.25">
      <c r="A66" s="115"/>
      <c r="B66" s="115"/>
      <c r="C66" s="115"/>
      <c r="D66" s="115"/>
      <c r="E66" s="116"/>
      <c r="F66" s="117"/>
      <c r="G66" s="118"/>
      <c r="H66" s="118"/>
      <c r="I66" s="116"/>
      <c r="J66" s="117"/>
      <c r="K66" s="117"/>
      <c r="L66" s="117"/>
    </row>
    <row r="67" spans="1:12" x14ac:dyDescent="0.25">
      <c r="A67" s="119"/>
      <c r="B67" s="119"/>
      <c r="C67" s="119"/>
      <c r="D67" s="119"/>
      <c r="E67" s="120"/>
      <c r="F67" s="121"/>
      <c r="G67" s="122"/>
      <c r="H67" s="122"/>
      <c r="I67" s="120"/>
      <c r="J67" s="121"/>
      <c r="K67" s="121"/>
      <c r="L67" s="121"/>
    </row>
    <row r="68" spans="1:12" x14ac:dyDescent="0.25">
      <c r="A68" s="115"/>
      <c r="B68" s="115"/>
      <c r="C68" s="115"/>
      <c r="D68" s="115"/>
      <c r="E68" s="116"/>
      <c r="F68" s="117"/>
      <c r="G68" s="118"/>
      <c r="H68" s="118"/>
      <c r="I68" s="116"/>
      <c r="J68" s="117"/>
      <c r="K68" s="117"/>
      <c r="L68" s="117"/>
    </row>
    <row r="69" spans="1:12" x14ac:dyDescent="0.25">
      <c r="A69" s="119"/>
      <c r="B69" s="119"/>
      <c r="C69" s="119"/>
      <c r="D69" s="119"/>
      <c r="E69" s="120"/>
      <c r="F69" s="121"/>
      <c r="G69" s="122"/>
      <c r="H69" s="122"/>
      <c r="I69" s="120"/>
      <c r="J69" s="121"/>
      <c r="K69" s="121"/>
      <c r="L69" s="121"/>
    </row>
    <row r="70" spans="1:12" x14ac:dyDescent="0.25">
      <c r="A70" s="115"/>
      <c r="B70" s="115"/>
      <c r="C70" s="115"/>
      <c r="D70" s="115"/>
      <c r="E70" s="116"/>
      <c r="F70" s="117"/>
      <c r="G70" s="118"/>
      <c r="H70" s="118"/>
      <c r="I70" s="116"/>
      <c r="J70" s="117"/>
      <c r="K70" s="117"/>
      <c r="L70" s="117"/>
    </row>
    <row r="71" spans="1:12" x14ac:dyDescent="0.25">
      <c r="A71" s="119"/>
      <c r="B71" s="119"/>
      <c r="C71" s="119"/>
      <c r="D71" s="119"/>
      <c r="E71" s="120"/>
      <c r="F71" s="121"/>
      <c r="G71" s="122"/>
      <c r="H71" s="122"/>
      <c r="I71" s="120"/>
      <c r="J71" s="121"/>
      <c r="K71" s="121"/>
      <c r="L71" s="121"/>
    </row>
    <row r="72" spans="1:12" x14ac:dyDescent="0.25">
      <c r="A72" s="115"/>
      <c r="B72" s="115"/>
      <c r="C72" s="115"/>
      <c r="D72" s="115"/>
      <c r="E72" s="116"/>
      <c r="F72" s="117"/>
      <c r="G72" s="118"/>
      <c r="H72" s="118"/>
      <c r="I72" s="116"/>
      <c r="J72" s="117"/>
      <c r="K72" s="117"/>
      <c r="L72" s="117"/>
    </row>
    <row r="73" spans="1:12" x14ac:dyDescent="0.25">
      <c r="A73" s="119"/>
      <c r="B73" s="119"/>
      <c r="C73" s="119"/>
      <c r="D73" s="119"/>
      <c r="E73" s="120"/>
      <c r="F73" s="121"/>
      <c r="G73" s="122"/>
      <c r="H73" s="122"/>
      <c r="I73" s="120"/>
      <c r="J73" s="121"/>
      <c r="K73" s="121"/>
      <c r="L73" s="121"/>
    </row>
    <row r="74" spans="1:12" x14ac:dyDescent="0.25">
      <c r="A74" s="115"/>
      <c r="B74" s="115"/>
      <c r="C74" s="115"/>
      <c r="D74" s="115"/>
      <c r="E74" s="116"/>
      <c r="F74" s="117"/>
      <c r="G74" s="118"/>
      <c r="H74" s="118"/>
      <c r="I74" s="116"/>
      <c r="J74" s="117"/>
      <c r="K74" s="117"/>
      <c r="L74" s="117"/>
    </row>
    <row r="75" spans="1:12" x14ac:dyDescent="0.25">
      <c r="A75" s="119"/>
      <c r="B75" s="119"/>
      <c r="C75" s="119"/>
      <c r="D75" s="119"/>
      <c r="E75" s="120"/>
      <c r="F75" s="121"/>
      <c r="G75" s="122"/>
      <c r="H75" s="122"/>
      <c r="I75" s="120"/>
      <c r="J75" s="121"/>
      <c r="K75" s="121"/>
      <c r="L75" s="121"/>
    </row>
    <row r="76" spans="1:12" x14ac:dyDescent="0.25">
      <c r="A76" s="115"/>
      <c r="B76" s="115"/>
      <c r="C76" s="115"/>
      <c r="D76" s="115"/>
      <c r="E76" s="116"/>
      <c r="F76" s="117"/>
      <c r="G76" s="118"/>
      <c r="H76" s="118"/>
      <c r="I76" s="116"/>
      <c r="J76" s="117"/>
      <c r="K76" s="117"/>
      <c r="L76" s="117"/>
    </row>
    <row r="77" spans="1:12" x14ac:dyDescent="0.25">
      <c r="A77" s="119"/>
      <c r="B77" s="119"/>
      <c r="C77" s="119"/>
      <c r="D77" s="119"/>
      <c r="E77" s="120"/>
      <c r="F77" s="121"/>
      <c r="G77" s="122"/>
      <c r="H77" s="122"/>
      <c r="I77" s="120"/>
      <c r="J77" s="121"/>
      <c r="K77" s="121"/>
      <c r="L77" s="121"/>
    </row>
    <row r="78" spans="1:12" x14ac:dyDescent="0.25">
      <c r="A78" s="115"/>
      <c r="B78" s="115"/>
      <c r="C78" s="115"/>
      <c r="D78" s="115"/>
      <c r="E78" s="116"/>
      <c r="F78" s="117"/>
      <c r="G78" s="118"/>
      <c r="H78" s="118"/>
      <c r="I78" s="116"/>
      <c r="J78" s="117"/>
      <c r="K78" s="117"/>
      <c r="L78" s="117"/>
    </row>
    <row r="79" spans="1:12" x14ac:dyDescent="0.25">
      <c r="A79" s="119"/>
      <c r="B79" s="119"/>
      <c r="C79" s="119"/>
      <c r="D79" s="119"/>
      <c r="E79" s="120"/>
      <c r="F79" s="121"/>
      <c r="G79" s="122"/>
      <c r="H79" s="122"/>
      <c r="I79" s="120"/>
      <c r="J79" s="121"/>
      <c r="K79" s="121"/>
      <c r="L79" s="121"/>
    </row>
    <row r="80" spans="1:12" x14ac:dyDescent="0.25">
      <c r="A80" s="115"/>
      <c r="B80" s="115"/>
      <c r="C80" s="115"/>
      <c r="D80" s="115"/>
      <c r="E80" s="116"/>
      <c r="F80" s="117"/>
      <c r="G80" s="118"/>
      <c r="H80" s="118"/>
      <c r="I80" s="116"/>
      <c r="J80" s="117"/>
      <c r="K80" s="117"/>
      <c r="L80" s="117"/>
    </row>
    <row r="81" spans="1:12" x14ac:dyDescent="0.25">
      <c r="A81" s="119"/>
      <c r="B81" s="119"/>
      <c r="C81" s="119"/>
      <c r="D81" s="119"/>
      <c r="E81" s="120"/>
      <c r="F81" s="121"/>
      <c r="G81" s="122"/>
      <c r="H81" s="122"/>
      <c r="I81" s="120"/>
      <c r="J81" s="121"/>
      <c r="K81" s="121"/>
      <c r="L81" s="121"/>
    </row>
    <row r="82" spans="1:12" x14ac:dyDescent="0.25">
      <c r="A82" s="115"/>
      <c r="B82" s="115"/>
      <c r="C82" s="115"/>
      <c r="D82" s="115"/>
      <c r="E82" s="116"/>
      <c r="F82" s="117"/>
      <c r="G82" s="118"/>
      <c r="H82" s="118"/>
      <c r="I82" s="116"/>
      <c r="J82" s="117"/>
      <c r="K82" s="117"/>
      <c r="L82" s="117"/>
    </row>
    <row r="83" spans="1:12" x14ac:dyDescent="0.25">
      <c r="A83" s="119"/>
      <c r="B83" s="119"/>
      <c r="C83" s="119"/>
      <c r="D83" s="119"/>
      <c r="E83" s="120"/>
      <c r="F83" s="121"/>
      <c r="G83" s="122"/>
      <c r="H83" s="122"/>
      <c r="I83" s="120"/>
      <c r="J83" s="121"/>
      <c r="K83" s="121"/>
      <c r="L83" s="121"/>
    </row>
    <row r="84" spans="1:12" x14ac:dyDescent="0.25">
      <c r="A84" s="115"/>
      <c r="B84" s="115"/>
      <c r="C84" s="115"/>
      <c r="D84" s="115"/>
      <c r="E84" s="116"/>
      <c r="F84" s="117"/>
      <c r="G84" s="118"/>
      <c r="H84" s="118"/>
      <c r="I84" s="116"/>
      <c r="J84" s="117"/>
      <c r="K84" s="117"/>
      <c r="L84" s="117"/>
    </row>
    <row r="85" spans="1:12" x14ac:dyDescent="0.25">
      <c r="A85" s="119"/>
      <c r="B85" s="119"/>
      <c r="C85" s="119"/>
      <c r="D85" s="119"/>
      <c r="E85" s="120"/>
      <c r="F85" s="121"/>
      <c r="G85" s="122"/>
      <c r="H85" s="122"/>
      <c r="I85" s="120"/>
      <c r="J85" s="121"/>
      <c r="K85" s="121"/>
      <c r="L85" s="121"/>
    </row>
    <row r="86" spans="1:12" x14ac:dyDescent="0.25">
      <c r="A86" s="115"/>
      <c r="B86" s="115"/>
      <c r="C86" s="115"/>
      <c r="D86" s="115"/>
      <c r="E86" s="116"/>
      <c r="F86" s="117"/>
      <c r="G86" s="118"/>
      <c r="H86" s="118"/>
      <c r="I86" s="116"/>
      <c r="J86" s="117"/>
      <c r="K86" s="117"/>
      <c r="L86" s="117"/>
    </row>
    <row r="87" spans="1:12" x14ac:dyDescent="0.25">
      <c r="A87" s="119"/>
      <c r="B87" s="119"/>
      <c r="C87" s="119"/>
      <c r="D87" s="119"/>
      <c r="E87" s="120"/>
      <c r="F87" s="121"/>
      <c r="G87" s="122"/>
      <c r="H87" s="122"/>
      <c r="I87" s="120"/>
      <c r="J87" s="121"/>
      <c r="K87" s="121"/>
      <c r="L87" s="121"/>
    </row>
    <row r="88" spans="1:12" x14ac:dyDescent="0.25">
      <c r="A88" s="115"/>
      <c r="B88" s="115"/>
      <c r="C88" s="115"/>
      <c r="D88" s="115"/>
      <c r="E88" s="116"/>
      <c r="F88" s="117"/>
      <c r="G88" s="118"/>
      <c r="H88" s="118"/>
      <c r="I88" s="116"/>
      <c r="J88" s="117"/>
      <c r="K88" s="117"/>
      <c r="L88" s="117"/>
    </row>
    <row r="89" spans="1:12" x14ac:dyDescent="0.25">
      <c r="A89" s="119"/>
      <c r="B89" s="119"/>
      <c r="C89" s="119"/>
      <c r="D89" s="119"/>
      <c r="E89" s="120"/>
      <c r="F89" s="121"/>
      <c r="G89" s="122"/>
      <c r="H89" s="122"/>
      <c r="I89" s="120"/>
      <c r="J89" s="121"/>
      <c r="K89" s="121"/>
      <c r="L89" s="121"/>
    </row>
    <row r="90" spans="1:12" x14ac:dyDescent="0.25">
      <c r="A90" s="115"/>
      <c r="B90" s="115"/>
      <c r="C90" s="115"/>
      <c r="D90" s="115"/>
      <c r="E90" s="116"/>
      <c r="F90" s="117"/>
      <c r="G90" s="118"/>
      <c r="H90" s="118"/>
      <c r="I90" s="116"/>
      <c r="J90" s="117"/>
      <c r="K90" s="117"/>
      <c r="L90" s="117"/>
    </row>
    <row r="91" spans="1:12" x14ac:dyDescent="0.25">
      <c r="A91" s="119"/>
      <c r="B91" s="119"/>
      <c r="C91" s="119"/>
      <c r="D91" s="119"/>
      <c r="E91" s="120"/>
      <c r="F91" s="121"/>
      <c r="G91" s="122"/>
      <c r="H91" s="122"/>
      <c r="I91" s="120"/>
      <c r="J91" s="121"/>
      <c r="K91" s="121"/>
      <c r="L91" s="121"/>
    </row>
    <row r="92" spans="1:12" x14ac:dyDescent="0.25">
      <c r="A92" s="115"/>
      <c r="B92" s="115"/>
      <c r="C92" s="115"/>
      <c r="D92" s="115"/>
      <c r="E92" s="116"/>
      <c r="F92" s="117"/>
      <c r="G92" s="118"/>
      <c r="H92" s="118"/>
      <c r="I92" s="116"/>
      <c r="J92" s="117"/>
      <c r="K92" s="117"/>
      <c r="L92" s="117"/>
    </row>
    <row r="93" spans="1:12" x14ac:dyDescent="0.25">
      <c r="A93" s="119"/>
      <c r="B93" s="119"/>
      <c r="C93" s="119"/>
      <c r="D93" s="119"/>
      <c r="E93" s="120"/>
      <c r="F93" s="121"/>
      <c r="G93" s="122"/>
      <c r="H93" s="122"/>
      <c r="I93" s="120"/>
      <c r="J93" s="121"/>
      <c r="K93" s="121"/>
      <c r="L93" s="121"/>
    </row>
    <row r="94" spans="1:12" x14ac:dyDescent="0.25">
      <c r="A94" s="115"/>
      <c r="B94" s="115"/>
      <c r="C94" s="115"/>
      <c r="D94" s="115"/>
      <c r="E94" s="116"/>
      <c r="F94" s="117"/>
      <c r="G94" s="118"/>
      <c r="H94" s="118"/>
      <c r="I94" s="116"/>
      <c r="J94" s="117"/>
      <c r="K94" s="117"/>
      <c r="L94" s="117"/>
    </row>
    <row r="95" spans="1:12" x14ac:dyDescent="0.25">
      <c r="A95" s="119"/>
      <c r="B95" s="119"/>
      <c r="C95" s="119"/>
      <c r="D95" s="119"/>
      <c r="E95" s="120"/>
      <c r="F95" s="121"/>
      <c r="G95" s="122"/>
      <c r="H95" s="122"/>
      <c r="I95" s="120"/>
      <c r="J95" s="121"/>
      <c r="K95" s="121"/>
      <c r="L95" s="121"/>
    </row>
    <row r="96" spans="1:12" x14ac:dyDescent="0.25">
      <c r="A96" s="115"/>
      <c r="B96" s="115"/>
      <c r="C96" s="115"/>
      <c r="D96" s="115"/>
      <c r="E96" s="116"/>
      <c r="F96" s="117"/>
      <c r="G96" s="118"/>
      <c r="H96" s="118"/>
      <c r="I96" s="116"/>
      <c r="J96" s="117"/>
      <c r="K96" s="117"/>
      <c r="L96" s="117"/>
    </row>
    <row r="97" spans="1:12" x14ac:dyDescent="0.25">
      <c r="A97" s="119"/>
      <c r="B97" s="119"/>
      <c r="C97" s="119"/>
      <c r="D97" s="119"/>
      <c r="E97" s="120"/>
      <c r="F97" s="121"/>
      <c r="G97" s="122"/>
      <c r="H97" s="122"/>
      <c r="I97" s="120"/>
      <c r="J97" s="121"/>
      <c r="K97" s="121"/>
      <c r="L97" s="121"/>
    </row>
    <row r="98" spans="1:12" x14ac:dyDescent="0.25">
      <c r="A98" s="115"/>
      <c r="B98" s="115"/>
      <c r="C98" s="115"/>
      <c r="D98" s="115"/>
      <c r="E98" s="116"/>
      <c r="F98" s="117"/>
      <c r="G98" s="118"/>
      <c r="H98" s="118"/>
      <c r="I98" s="116"/>
      <c r="J98" s="117"/>
      <c r="K98" s="117"/>
      <c r="L98" s="117"/>
    </row>
    <row r="99" spans="1:12" x14ac:dyDescent="0.25">
      <c r="A99" s="119"/>
      <c r="B99" s="119"/>
      <c r="C99" s="119"/>
      <c r="D99" s="119"/>
      <c r="E99" s="120"/>
      <c r="F99" s="121"/>
      <c r="G99" s="122"/>
      <c r="H99" s="122"/>
      <c r="I99" s="120"/>
      <c r="J99" s="121"/>
      <c r="K99" s="121"/>
      <c r="L99" s="121"/>
    </row>
    <row r="100" spans="1:12" x14ac:dyDescent="0.25">
      <c r="A100" s="115"/>
      <c r="B100" s="115"/>
      <c r="C100" s="115"/>
      <c r="D100" s="115"/>
      <c r="E100" s="116"/>
      <c r="F100" s="117"/>
      <c r="G100" s="118"/>
      <c r="H100" s="118"/>
      <c r="I100" s="116"/>
      <c r="J100" s="117"/>
      <c r="K100" s="117"/>
      <c r="L100" s="117"/>
    </row>
    <row r="101" spans="1:12" x14ac:dyDescent="0.25">
      <c r="A101" s="119"/>
      <c r="B101" s="119"/>
      <c r="C101" s="119"/>
      <c r="D101" s="119"/>
      <c r="E101" s="120"/>
      <c r="F101" s="121"/>
      <c r="G101" s="122"/>
      <c r="H101" s="122"/>
      <c r="I101" s="120"/>
      <c r="J101" s="121"/>
      <c r="K101" s="121"/>
      <c r="L101" s="121"/>
    </row>
    <row r="102" spans="1:12" x14ac:dyDescent="0.25">
      <c r="A102" s="115"/>
      <c r="B102" s="115"/>
      <c r="C102" s="115"/>
      <c r="D102" s="115"/>
      <c r="E102" s="116"/>
      <c r="F102" s="117"/>
      <c r="G102" s="118"/>
      <c r="H102" s="118"/>
      <c r="I102" s="116"/>
      <c r="J102" s="117"/>
      <c r="K102" s="117"/>
      <c r="L102" s="117"/>
    </row>
    <row r="103" spans="1:12" x14ac:dyDescent="0.25">
      <c r="A103" s="119"/>
      <c r="B103" s="119"/>
      <c r="C103" s="119"/>
      <c r="D103" s="119"/>
      <c r="E103" s="120"/>
      <c r="F103" s="121"/>
      <c r="G103" s="122"/>
      <c r="H103" s="122"/>
      <c r="I103" s="120"/>
      <c r="J103" s="121"/>
      <c r="K103" s="121"/>
      <c r="L103" s="121"/>
    </row>
    <row r="104" spans="1:12" x14ac:dyDescent="0.25">
      <c r="A104" s="115"/>
      <c r="B104" s="115"/>
      <c r="C104" s="115"/>
      <c r="D104" s="115"/>
      <c r="E104" s="116"/>
      <c r="F104" s="117"/>
      <c r="G104" s="118"/>
      <c r="H104" s="118"/>
      <c r="I104" s="116"/>
      <c r="J104" s="117"/>
      <c r="K104" s="117"/>
      <c r="L104" s="117"/>
    </row>
    <row r="105" spans="1:12" x14ac:dyDescent="0.25">
      <c r="A105" s="119"/>
      <c r="B105" s="119"/>
      <c r="C105" s="119"/>
      <c r="D105" s="119"/>
      <c r="E105" s="120"/>
      <c r="F105" s="121"/>
      <c r="G105" s="122"/>
      <c r="H105" s="122"/>
      <c r="I105" s="120"/>
      <c r="J105" s="121"/>
      <c r="K105" s="121"/>
      <c r="L105" s="121"/>
    </row>
    <row r="106" spans="1:12" x14ac:dyDescent="0.25">
      <c r="A106" s="115"/>
      <c r="B106" s="115"/>
      <c r="C106" s="115"/>
      <c r="D106" s="115"/>
      <c r="E106" s="116"/>
      <c r="F106" s="117"/>
      <c r="G106" s="118"/>
      <c r="H106" s="118"/>
      <c r="I106" s="116"/>
      <c r="J106" s="117"/>
      <c r="K106" s="117"/>
      <c r="L106" s="117"/>
    </row>
    <row r="107" spans="1:12" x14ac:dyDescent="0.25">
      <c r="A107" s="119"/>
      <c r="B107" s="119"/>
      <c r="C107" s="119"/>
      <c r="D107" s="119"/>
      <c r="E107" s="120"/>
      <c r="F107" s="121"/>
      <c r="G107" s="122"/>
      <c r="H107" s="122"/>
      <c r="I107" s="120"/>
      <c r="J107" s="121"/>
      <c r="K107" s="121"/>
      <c r="L107" s="121"/>
    </row>
    <row r="108" spans="1:12" x14ac:dyDescent="0.25">
      <c r="A108" s="115"/>
      <c r="B108" s="115"/>
      <c r="C108" s="115"/>
      <c r="D108" s="115"/>
      <c r="E108" s="116"/>
      <c r="F108" s="117"/>
      <c r="G108" s="118"/>
      <c r="H108" s="118"/>
      <c r="I108" s="116"/>
      <c r="J108" s="117"/>
      <c r="K108" s="117"/>
      <c r="L108" s="117"/>
    </row>
    <row r="109" spans="1:12" x14ac:dyDescent="0.25">
      <c r="A109" s="119"/>
      <c r="B109" s="119"/>
      <c r="C109" s="119"/>
      <c r="D109" s="119"/>
      <c r="E109" s="120"/>
      <c r="F109" s="121"/>
      <c r="G109" s="122"/>
      <c r="H109" s="122"/>
      <c r="I109" s="120"/>
      <c r="J109" s="121"/>
      <c r="K109" s="121"/>
      <c r="L109" s="121"/>
    </row>
    <row r="110" spans="1:12" x14ac:dyDescent="0.25">
      <c r="A110" s="115"/>
      <c r="B110" s="115"/>
      <c r="C110" s="115"/>
      <c r="D110" s="115"/>
      <c r="E110" s="116"/>
      <c r="F110" s="117"/>
      <c r="G110" s="118"/>
      <c r="H110" s="118"/>
      <c r="I110" s="116"/>
      <c r="J110" s="117"/>
      <c r="K110" s="117"/>
      <c r="L110" s="117"/>
    </row>
    <row r="111" spans="1:12" x14ac:dyDescent="0.25">
      <c r="A111" s="119"/>
      <c r="B111" s="119"/>
      <c r="C111" s="119"/>
      <c r="D111" s="119"/>
      <c r="E111" s="120"/>
      <c r="F111" s="121"/>
      <c r="G111" s="122"/>
      <c r="H111" s="122"/>
      <c r="I111" s="120"/>
      <c r="J111" s="121"/>
      <c r="K111" s="121"/>
      <c r="L111" s="121"/>
    </row>
    <row r="112" spans="1:12" x14ac:dyDescent="0.25">
      <c r="A112" s="115"/>
      <c r="B112" s="115"/>
      <c r="C112" s="115"/>
      <c r="D112" s="115"/>
      <c r="E112" s="116"/>
      <c r="F112" s="117"/>
      <c r="G112" s="118"/>
      <c r="H112" s="118"/>
      <c r="I112" s="116"/>
      <c r="J112" s="117"/>
      <c r="K112" s="117"/>
      <c r="L112" s="117"/>
    </row>
    <row r="113" spans="1:13" x14ac:dyDescent="0.25">
      <c r="A113" s="119"/>
      <c r="B113" s="119"/>
      <c r="C113" s="119"/>
      <c r="D113" s="119"/>
      <c r="E113" s="120"/>
      <c r="F113" s="121"/>
      <c r="G113" s="122"/>
      <c r="H113" s="122"/>
      <c r="I113" s="120"/>
      <c r="J113" s="121"/>
      <c r="K113" s="121"/>
      <c r="L113" s="121"/>
    </row>
    <row r="114" spans="1:13" x14ac:dyDescent="0.25">
      <c r="A114" s="115"/>
      <c r="B114" s="115"/>
      <c r="C114" s="115"/>
      <c r="D114" s="115"/>
      <c r="E114" s="116"/>
      <c r="F114" s="117"/>
      <c r="G114" s="118"/>
      <c r="H114" s="118"/>
      <c r="I114" s="116"/>
      <c r="J114" s="117"/>
      <c r="K114" s="117"/>
      <c r="L114" s="117"/>
    </row>
    <row r="115" spans="1:13" x14ac:dyDescent="0.25">
      <c r="A115" s="119"/>
      <c r="B115" s="119"/>
      <c r="C115" s="119"/>
      <c r="D115" s="119"/>
      <c r="E115" s="120"/>
      <c r="F115" s="121"/>
      <c r="G115" s="122"/>
      <c r="H115" s="122"/>
      <c r="I115" s="120"/>
      <c r="J115" s="121"/>
      <c r="K115" s="121"/>
      <c r="L115" s="121"/>
    </row>
    <row r="116" spans="1:13" ht="33.75" x14ac:dyDescent="0.25">
      <c r="A116" s="115" t="s">
        <v>605</v>
      </c>
      <c r="B116" s="115" t="s">
        <v>606</v>
      </c>
      <c r="C116" s="115">
        <v>4</v>
      </c>
      <c r="D116" s="115" t="s">
        <v>604</v>
      </c>
      <c r="E116" s="116">
        <v>45107</v>
      </c>
      <c r="F116" s="117">
        <v>47857.27</v>
      </c>
      <c r="G116" s="118">
        <v>4</v>
      </c>
      <c r="H116" s="118">
        <v>47.966666666666669</v>
      </c>
      <c r="I116" s="116">
        <v>45107</v>
      </c>
      <c r="J116" s="117">
        <v>997.02645833333338</v>
      </c>
      <c r="K116" s="117">
        <v>33.229999999999997</v>
      </c>
      <c r="L116" s="117">
        <v>47824.04</v>
      </c>
      <c r="M116" s="77" t="s">
        <v>607</v>
      </c>
    </row>
    <row r="117" spans="1:13" ht="33.75" x14ac:dyDescent="0.25">
      <c r="A117" s="119" t="s">
        <v>608</v>
      </c>
      <c r="B117" s="119" t="s">
        <v>606</v>
      </c>
      <c r="C117" s="119">
        <v>4</v>
      </c>
      <c r="D117" s="119" t="s">
        <v>604</v>
      </c>
      <c r="E117" s="120">
        <v>45107</v>
      </c>
      <c r="F117" s="121">
        <v>47857.27</v>
      </c>
      <c r="G117" s="122">
        <v>4</v>
      </c>
      <c r="H117" s="122">
        <v>47.966666666666669</v>
      </c>
      <c r="I117" s="120">
        <v>45107</v>
      </c>
      <c r="J117" s="121">
        <v>997.02645833333338</v>
      </c>
      <c r="K117" s="121">
        <v>33.229999999999997</v>
      </c>
      <c r="L117" s="121">
        <v>47824.04</v>
      </c>
      <c r="M117" s="77" t="s">
        <v>607</v>
      </c>
    </row>
    <row r="118" spans="1:13" ht="33.75" x14ac:dyDescent="0.25">
      <c r="A118" s="115" t="s">
        <v>609</v>
      </c>
      <c r="B118" s="115" t="s">
        <v>606</v>
      </c>
      <c r="C118" s="115">
        <v>4</v>
      </c>
      <c r="D118" s="115" t="s">
        <v>604</v>
      </c>
      <c r="E118" s="116">
        <v>45107</v>
      </c>
      <c r="F118" s="117">
        <v>47857.27</v>
      </c>
      <c r="G118" s="118">
        <v>4</v>
      </c>
      <c r="H118" s="118">
        <v>47.966666666666669</v>
      </c>
      <c r="I118" s="116">
        <v>45107</v>
      </c>
      <c r="J118" s="117">
        <v>997.02645833333338</v>
      </c>
      <c r="K118" s="117">
        <v>33.229999999999997</v>
      </c>
      <c r="L118" s="117">
        <v>47824.04</v>
      </c>
      <c r="M118" s="77" t="s">
        <v>607</v>
      </c>
    </row>
    <row r="119" spans="1:13" ht="33.75" x14ac:dyDescent="0.25">
      <c r="A119" s="119" t="s">
        <v>610</v>
      </c>
      <c r="B119" s="119" t="s">
        <v>611</v>
      </c>
      <c r="C119" s="119">
        <v>4</v>
      </c>
      <c r="D119" s="119" t="s">
        <v>604</v>
      </c>
      <c r="E119" s="120">
        <v>45107</v>
      </c>
      <c r="F119" s="121">
        <v>256300.41</v>
      </c>
      <c r="G119" s="122">
        <v>4</v>
      </c>
      <c r="H119" s="122">
        <v>47.966666666666669</v>
      </c>
      <c r="I119" s="120">
        <v>45107</v>
      </c>
      <c r="J119" s="121">
        <v>5339.5918750000001</v>
      </c>
      <c r="K119" s="121">
        <v>177.99</v>
      </c>
      <c r="L119" s="121">
        <v>256122.42</v>
      </c>
      <c r="M119" s="77" t="s">
        <v>607</v>
      </c>
    </row>
    <row r="120" spans="1:13" ht="33.75" x14ac:dyDescent="0.25">
      <c r="A120" s="115" t="s">
        <v>612</v>
      </c>
      <c r="B120" s="115" t="s">
        <v>611</v>
      </c>
      <c r="C120" s="115">
        <v>4</v>
      </c>
      <c r="D120" s="115" t="s">
        <v>604</v>
      </c>
      <c r="E120" s="116">
        <v>45107</v>
      </c>
      <c r="F120" s="117">
        <v>256300.41</v>
      </c>
      <c r="G120" s="118">
        <v>4</v>
      </c>
      <c r="H120" s="118">
        <v>47.966666666666669</v>
      </c>
      <c r="I120" s="116">
        <v>45107</v>
      </c>
      <c r="J120" s="117">
        <v>5339.5918750000001</v>
      </c>
      <c r="K120" s="117">
        <v>177.99</v>
      </c>
      <c r="L120" s="117">
        <v>256122.42</v>
      </c>
      <c r="M120" s="77" t="s">
        <v>607</v>
      </c>
    </row>
    <row r="121" spans="1:13" ht="33.75" x14ac:dyDescent="0.25">
      <c r="A121" s="119" t="s">
        <v>613</v>
      </c>
      <c r="B121" s="119" t="s">
        <v>614</v>
      </c>
      <c r="C121" s="119">
        <v>4</v>
      </c>
      <c r="D121" s="119" t="s">
        <v>604</v>
      </c>
      <c r="E121" s="120">
        <v>45107</v>
      </c>
      <c r="F121" s="121">
        <v>3771.59</v>
      </c>
      <c r="G121" s="122">
        <v>4</v>
      </c>
      <c r="H121" s="122">
        <v>47.966666666666669</v>
      </c>
      <c r="I121" s="120">
        <v>45107</v>
      </c>
      <c r="J121" s="121">
        <v>78.57479166666667</v>
      </c>
      <c r="K121" s="121">
        <v>2.62</v>
      </c>
      <c r="L121" s="121">
        <v>3768.97</v>
      </c>
      <c r="M121" s="77" t="s">
        <v>607</v>
      </c>
    </row>
    <row r="122" spans="1:13" ht="33.75" x14ac:dyDescent="0.25">
      <c r="A122" s="115" t="s">
        <v>615</v>
      </c>
      <c r="B122" s="115" t="s">
        <v>614</v>
      </c>
      <c r="C122" s="115">
        <v>4</v>
      </c>
      <c r="D122" s="115" t="s">
        <v>604</v>
      </c>
      <c r="E122" s="116">
        <v>45107</v>
      </c>
      <c r="F122" s="117">
        <v>3771.59</v>
      </c>
      <c r="G122" s="118">
        <v>4</v>
      </c>
      <c r="H122" s="118">
        <v>47.966666666666669</v>
      </c>
      <c r="I122" s="116">
        <v>45107</v>
      </c>
      <c r="J122" s="117">
        <v>78.57479166666667</v>
      </c>
      <c r="K122" s="117">
        <v>2.62</v>
      </c>
      <c r="L122" s="117">
        <v>3768.97</v>
      </c>
      <c r="M122" s="77" t="s">
        <v>607</v>
      </c>
    </row>
    <row r="123" spans="1:13" ht="33.75" x14ac:dyDescent="0.25">
      <c r="A123" s="119" t="s">
        <v>616</v>
      </c>
      <c r="B123" s="119" t="s">
        <v>614</v>
      </c>
      <c r="C123" s="119">
        <v>4</v>
      </c>
      <c r="D123" s="119" t="s">
        <v>604</v>
      </c>
      <c r="E123" s="120">
        <v>45107</v>
      </c>
      <c r="F123" s="121">
        <v>3771.59</v>
      </c>
      <c r="G123" s="122">
        <v>4</v>
      </c>
      <c r="H123" s="122">
        <v>47.966666666666669</v>
      </c>
      <c r="I123" s="120">
        <v>45107</v>
      </c>
      <c r="J123" s="121">
        <v>78.57479166666667</v>
      </c>
      <c r="K123" s="121">
        <v>2.62</v>
      </c>
      <c r="L123" s="121">
        <v>3768.97</v>
      </c>
      <c r="M123" s="77" t="s">
        <v>607</v>
      </c>
    </row>
    <row r="124" spans="1:13" ht="33.75" x14ac:dyDescent="0.25">
      <c r="A124" s="115" t="s">
        <v>617</v>
      </c>
      <c r="B124" s="115" t="s">
        <v>618</v>
      </c>
      <c r="C124" s="115">
        <v>4</v>
      </c>
      <c r="D124" s="115" t="s">
        <v>604</v>
      </c>
      <c r="E124" s="116">
        <v>45107</v>
      </c>
      <c r="F124" s="117">
        <v>6285.98</v>
      </c>
      <c r="G124" s="118">
        <v>4</v>
      </c>
      <c r="H124" s="118">
        <v>47.966666666666669</v>
      </c>
      <c r="I124" s="116">
        <v>45107</v>
      </c>
      <c r="J124" s="117">
        <v>130.95791666666668</v>
      </c>
      <c r="K124" s="117">
        <v>4.37</v>
      </c>
      <c r="L124" s="117">
        <v>6281.61</v>
      </c>
      <c r="M124" s="77" t="s">
        <v>607</v>
      </c>
    </row>
    <row r="125" spans="1:13" ht="33.75" x14ac:dyDescent="0.25">
      <c r="A125" s="119" t="s">
        <v>619</v>
      </c>
      <c r="B125" s="119" t="s">
        <v>618</v>
      </c>
      <c r="C125" s="119">
        <v>4</v>
      </c>
      <c r="D125" s="119" t="s">
        <v>604</v>
      </c>
      <c r="E125" s="120">
        <v>45107</v>
      </c>
      <c r="F125" s="121">
        <v>6285.98</v>
      </c>
      <c r="G125" s="122">
        <v>4</v>
      </c>
      <c r="H125" s="122">
        <v>47.966666666666669</v>
      </c>
      <c r="I125" s="120">
        <v>45107</v>
      </c>
      <c r="J125" s="121">
        <v>130.95791666666668</v>
      </c>
      <c r="K125" s="121">
        <v>4.37</v>
      </c>
      <c r="L125" s="121">
        <v>6281.61</v>
      </c>
      <c r="M125" s="77" t="s">
        <v>607</v>
      </c>
    </row>
    <row r="126" spans="1:13" ht="22.5" x14ac:dyDescent="0.25">
      <c r="A126" s="115" t="s">
        <v>620</v>
      </c>
      <c r="B126" s="115" t="s">
        <v>621</v>
      </c>
      <c r="C126" s="115">
        <v>4</v>
      </c>
      <c r="D126" s="115" t="s">
        <v>604</v>
      </c>
      <c r="E126" s="116">
        <v>45107</v>
      </c>
      <c r="F126" s="117">
        <v>45700.76</v>
      </c>
      <c r="G126" s="118">
        <v>4</v>
      </c>
      <c r="H126" s="118">
        <v>47.966666666666669</v>
      </c>
      <c r="I126" s="116">
        <v>45107</v>
      </c>
      <c r="J126" s="117">
        <v>952.09916666666663</v>
      </c>
      <c r="K126" s="117">
        <v>31.74</v>
      </c>
      <c r="L126" s="117">
        <v>45669.02</v>
      </c>
      <c r="M126" s="77" t="s">
        <v>607</v>
      </c>
    </row>
    <row r="127" spans="1:13" ht="33.75" x14ac:dyDescent="0.25">
      <c r="A127" s="119" t="s">
        <v>622</v>
      </c>
      <c r="B127" s="119" t="s">
        <v>623</v>
      </c>
      <c r="C127" s="119">
        <v>2</v>
      </c>
      <c r="D127" s="119" t="s">
        <v>624</v>
      </c>
      <c r="E127" s="120">
        <v>45084</v>
      </c>
      <c r="F127" s="121">
        <v>25500</v>
      </c>
      <c r="G127" s="122">
        <v>4</v>
      </c>
      <c r="H127" s="122">
        <v>47.2</v>
      </c>
      <c r="I127" s="120">
        <v>45107</v>
      </c>
      <c r="J127" s="121">
        <v>531.25</v>
      </c>
      <c r="K127" s="121">
        <v>425</v>
      </c>
      <c r="L127" s="121">
        <v>25075</v>
      </c>
      <c r="M127" s="77" t="s">
        <v>625</v>
      </c>
    </row>
    <row r="128" spans="1:13" ht="33.75" x14ac:dyDescent="0.25">
      <c r="A128" s="115" t="s">
        <v>626</v>
      </c>
      <c r="B128" s="115" t="s">
        <v>627</v>
      </c>
      <c r="C128" s="115">
        <v>2</v>
      </c>
      <c r="D128" s="115" t="s">
        <v>604</v>
      </c>
      <c r="E128" s="116">
        <v>45084</v>
      </c>
      <c r="F128" s="117">
        <v>48000</v>
      </c>
      <c r="G128" s="118">
        <v>4</v>
      </c>
      <c r="H128" s="118">
        <v>47.2</v>
      </c>
      <c r="I128" s="116">
        <v>45107</v>
      </c>
      <c r="J128" s="117">
        <v>1000</v>
      </c>
      <c r="K128" s="117">
        <v>800</v>
      </c>
      <c r="L128" s="117">
        <v>47200</v>
      </c>
      <c r="M128" s="77" t="s">
        <v>625</v>
      </c>
    </row>
    <row r="129" spans="1:13" ht="33.75" x14ac:dyDescent="0.25">
      <c r="A129" s="119" t="s">
        <v>628</v>
      </c>
      <c r="B129" s="119" t="s">
        <v>629</v>
      </c>
      <c r="C129" s="119">
        <v>2</v>
      </c>
      <c r="D129" s="119" t="s">
        <v>604</v>
      </c>
      <c r="E129" s="120">
        <v>45084</v>
      </c>
      <c r="F129" s="121">
        <v>41000</v>
      </c>
      <c r="G129" s="122">
        <v>4</v>
      </c>
      <c r="H129" s="122">
        <v>47.2</v>
      </c>
      <c r="I129" s="120">
        <v>45107</v>
      </c>
      <c r="J129" s="121">
        <v>854.16666666666663</v>
      </c>
      <c r="K129" s="121">
        <v>683.33</v>
      </c>
      <c r="L129" s="121">
        <v>40316.67</v>
      </c>
      <c r="M129" s="77" t="s">
        <v>625</v>
      </c>
    </row>
    <row r="130" spans="1:13" ht="33.75" x14ac:dyDescent="0.25">
      <c r="A130" s="115" t="s">
        <v>630</v>
      </c>
      <c r="B130" s="115" t="s">
        <v>629</v>
      </c>
      <c r="C130" s="115">
        <v>2</v>
      </c>
      <c r="D130" s="115" t="s">
        <v>604</v>
      </c>
      <c r="E130" s="116">
        <v>45084</v>
      </c>
      <c r="F130" s="117">
        <v>41000</v>
      </c>
      <c r="G130" s="118">
        <v>4</v>
      </c>
      <c r="H130" s="118">
        <v>47.2</v>
      </c>
      <c r="I130" s="116">
        <v>45107</v>
      </c>
      <c r="J130" s="117">
        <v>854.16666666666663</v>
      </c>
      <c r="K130" s="117">
        <v>683.33</v>
      </c>
      <c r="L130" s="117">
        <v>40316.67</v>
      </c>
      <c r="M130" s="77" t="s">
        <v>625</v>
      </c>
    </row>
    <row r="131" spans="1:13" ht="33.75" x14ac:dyDescent="0.25">
      <c r="A131" s="119" t="s">
        <v>631</v>
      </c>
      <c r="B131" s="119" t="s">
        <v>632</v>
      </c>
      <c r="C131" s="119">
        <v>2</v>
      </c>
      <c r="D131" s="119" t="s">
        <v>604</v>
      </c>
      <c r="E131" s="120">
        <v>45084</v>
      </c>
      <c r="F131" s="121">
        <v>95000</v>
      </c>
      <c r="G131" s="122">
        <v>4</v>
      </c>
      <c r="H131" s="122">
        <v>47.2</v>
      </c>
      <c r="I131" s="120">
        <v>45107</v>
      </c>
      <c r="J131" s="121">
        <v>1979.1666666666667</v>
      </c>
      <c r="K131" s="121">
        <v>1583.33</v>
      </c>
      <c r="L131" s="121">
        <v>93416.67</v>
      </c>
      <c r="M131" s="77" t="s">
        <v>625</v>
      </c>
    </row>
    <row r="132" spans="1:13" ht="33.75" x14ac:dyDescent="0.25">
      <c r="A132" s="115" t="s">
        <v>633</v>
      </c>
      <c r="B132" s="115" t="s">
        <v>632</v>
      </c>
      <c r="C132" s="115">
        <v>2</v>
      </c>
      <c r="D132" s="115" t="s">
        <v>604</v>
      </c>
      <c r="E132" s="116">
        <v>45084</v>
      </c>
      <c r="F132" s="117">
        <v>95000</v>
      </c>
      <c r="G132" s="118">
        <v>4</v>
      </c>
      <c r="H132" s="118">
        <v>47.2</v>
      </c>
      <c r="I132" s="116">
        <v>45107</v>
      </c>
      <c r="J132" s="117">
        <v>1979.1666666666667</v>
      </c>
      <c r="K132" s="117">
        <v>1583.33</v>
      </c>
      <c r="L132" s="117">
        <v>93416.67</v>
      </c>
      <c r="M132" s="77" t="s">
        <v>625</v>
      </c>
    </row>
    <row r="133" spans="1:13" ht="33.75" x14ac:dyDescent="0.25">
      <c r="A133" s="119" t="s">
        <v>634</v>
      </c>
      <c r="B133" s="119" t="s">
        <v>635</v>
      </c>
      <c r="C133" s="119">
        <v>2</v>
      </c>
      <c r="D133" s="119" t="s">
        <v>604</v>
      </c>
      <c r="E133" s="120">
        <v>45084</v>
      </c>
      <c r="F133" s="121">
        <v>48000.01</v>
      </c>
      <c r="G133" s="122">
        <v>4</v>
      </c>
      <c r="H133" s="122">
        <v>47.2</v>
      </c>
      <c r="I133" s="120">
        <v>45107</v>
      </c>
      <c r="J133" s="121">
        <v>1000.0002083333334</v>
      </c>
      <c r="K133" s="121">
        <v>800</v>
      </c>
      <c r="L133" s="121">
        <v>47200.01</v>
      </c>
      <c r="M133" s="77" t="s">
        <v>625</v>
      </c>
    </row>
    <row r="134" spans="1:13" ht="33.75" x14ac:dyDescent="0.25">
      <c r="A134" s="115" t="s">
        <v>636</v>
      </c>
      <c r="B134" s="115" t="s">
        <v>635</v>
      </c>
      <c r="C134" s="115">
        <v>2</v>
      </c>
      <c r="D134" s="115" t="s">
        <v>604</v>
      </c>
      <c r="E134" s="116">
        <v>45084</v>
      </c>
      <c r="F134" s="117">
        <v>48000.01</v>
      </c>
      <c r="G134" s="118">
        <v>4</v>
      </c>
      <c r="H134" s="118">
        <v>47.2</v>
      </c>
      <c r="I134" s="116">
        <v>45107</v>
      </c>
      <c r="J134" s="117">
        <v>1000.0002083333334</v>
      </c>
      <c r="K134" s="117">
        <v>800</v>
      </c>
      <c r="L134" s="117">
        <v>47200.01</v>
      </c>
      <c r="M134" s="77" t="s">
        <v>625</v>
      </c>
    </row>
    <row r="135" spans="1:13" ht="33.75" x14ac:dyDescent="0.25">
      <c r="A135" s="119" t="s">
        <v>637</v>
      </c>
      <c r="B135" s="119" t="s">
        <v>623</v>
      </c>
      <c r="C135" s="119">
        <v>2</v>
      </c>
      <c r="D135" s="119" t="s">
        <v>604</v>
      </c>
      <c r="E135" s="120">
        <v>45084</v>
      </c>
      <c r="F135" s="121">
        <v>25500</v>
      </c>
      <c r="G135" s="122">
        <v>4</v>
      </c>
      <c r="H135" s="122">
        <v>47.2</v>
      </c>
      <c r="I135" s="120">
        <v>45107</v>
      </c>
      <c r="J135" s="121">
        <v>531.25</v>
      </c>
      <c r="K135" s="121">
        <v>425</v>
      </c>
      <c r="L135" s="121">
        <v>25075</v>
      </c>
      <c r="M135" s="77" t="s">
        <v>625</v>
      </c>
    </row>
    <row r="136" spans="1:13" ht="33.75" x14ac:dyDescent="0.25">
      <c r="A136" s="115" t="s">
        <v>638</v>
      </c>
      <c r="B136" s="115" t="s">
        <v>639</v>
      </c>
      <c r="C136" s="115">
        <v>2</v>
      </c>
      <c r="D136" s="115" t="s">
        <v>604</v>
      </c>
      <c r="E136" s="116">
        <v>45084</v>
      </c>
      <c r="F136" s="117">
        <v>75000</v>
      </c>
      <c r="G136" s="118">
        <v>4</v>
      </c>
      <c r="H136" s="118">
        <v>47.2</v>
      </c>
      <c r="I136" s="116">
        <v>45107</v>
      </c>
      <c r="J136" s="117">
        <v>1562.5</v>
      </c>
      <c r="K136" s="117">
        <v>1250</v>
      </c>
      <c r="L136" s="117">
        <v>73750</v>
      </c>
      <c r="M136" s="77" t="s">
        <v>625</v>
      </c>
    </row>
    <row r="137" spans="1:13" ht="33.75" x14ac:dyDescent="0.25">
      <c r="A137" s="123" t="s">
        <v>640</v>
      </c>
      <c r="B137" s="123" t="s">
        <v>641</v>
      </c>
      <c r="C137" s="123">
        <v>6</v>
      </c>
      <c r="D137" s="123" t="s">
        <v>604</v>
      </c>
      <c r="E137" s="124">
        <v>45078</v>
      </c>
      <c r="F137" s="125">
        <v>152247.1</v>
      </c>
      <c r="G137" s="126">
        <v>4</v>
      </c>
      <c r="H137" s="126">
        <v>47</v>
      </c>
      <c r="I137" s="124">
        <v>45107</v>
      </c>
      <c r="J137" s="125">
        <v>3171.8145833333333</v>
      </c>
      <c r="K137" s="125">
        <v>3171.81</v>
      </c>
      <c r="L137" s="125">
        <v>149075.29</v>
      </c>
      <c r="M137" s="77" t="s">
        <v>642</v>
      </c>
    </row>
    <row r="138" spans="1:13" x14ac:dyDescent="0.25">
      <c r="A138" s="127" t="s">
        <v>102</v>
      </c>
      <c r="B138" s="127"/>
      <c r="C138" s="127"/>
      <c r="D138" s="127"/>
      <c r="E138" s="127"/>
      <c r="F138" s="128">
        <f>SUM(F4:F137)</f>
        <v>1420007.24</v>
      </c>
      <c r="G138" s="127"/>
      <c r="H138" s="127"/>
      <c r="I138" s="127"/>
      <c r="J138" s="127"/>
      <c r="K138" s="127"/>
      <c r="L138" s="127"/>
    </row>
    <row r="139" spans="1:13" x14ac:dyDescent="0.25">
      <c r="F139" s="77">
        <f>SUBTOTAL(9,F121:F138)</f>
        <v>2183841.85</v>
      </c>
      <c r="K139" s="77">
        <f>SUBTOTAL(9,K4:K138)</f>
        <v>12709.14</v>
      </c>
      <c r="L139" s="78">
        <f>SUBTOTAL(9,L4:L138)</f>
        <v>1407298.1</v>
      </c>
    </row>
    <row r="140" spans="1:13" x14ac:dyDescent="0.25">
      <c r="L140" s="77">
        <v>5306061</v>
      </c>
    </row>
    <row r="141" spans="1:13" x14ac:dyDescent="0.25">
      <c r="L141" s="129">
        <f>+L140-L139</f>
        <v>3898762.9</v>
      </c>
    </row>
    <row r="142" spans="1:13" x14ac:dyDescent="0.25">
      <c r="F142" s="78"/>
    </row>
  </sheetData>
  <pageMargins left="0.7" right="0.7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EA9A-86ED-4F07-A1E1-B39E098726E1}">
  <dimension ref="A8:V44"/>
  <sheetViews>
    <sheetView topLeftCell="A12" zoomScale="130" zoomScaleNormal="130" workbookViewId="0">
      <selection activeCell="C12" sqref="C12"/>
    </sheetView>
  </sheetViews>
  <sheetFormatPr baseColWidth="10" defaultRowHeight="15" x14ac:dyDescent="0.25"/>
  <cols>
    <col min="1" max="1" width="34" bestFit="1" customWidth="1"/>
    <col min="2" max="3" width="16.140625" bestFit="1" customWidth="1"/>
    <col min="4" max="13" width="17" customWidth="1"/>
    <col min="14" max="14" width="16.140625" bestFit="1" customWidth="1"/>
    <col min="15" max="15" width="7" hidden="1" customWidth="1"/>
    <col min="16" max="16" width="6.5703125" hidden="1" customWidth="1"/>
    <col min="17" max="17" width="9.28515625" hidden="1" customWidth="1"/>
    <col min="18" max="18" width="13.140625" hidden="1" customWidth="1"/>
    <col min="19" max="19" width="10.140625" hidden="1" customWidth="1"/>
    <col min="20" max="20" width="12.85546875" hidden="1" customWidth="1"/>
    <col min="21" max="21" width="11.85546875" hidden="1" customWidth="1"/>
    <col min="22" max="22" width="16.140625" bestFit="1" customWidth="1"/>
  </cols>
  <sheetData>
    <row r="8" spans="1:21" ht="15.75" x14ac:dyDescent="0.25">
      <c r="A8" s="167" t="s">
        <v>600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</row>
    <row r="9" spans="1:21" ht="15.75" x14ac:dyDescent="0.25">
      <c r="A9" s="4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5.75" x14ac:dyDescent="0.25">
      <c r="A10" s="47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5.75" x14ac:dyDescent="0.25">
      <c r="A11" s="169" t="s">
        <v>95</v>
      </c>
      <c r="B11" s="15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5.75" x14ac:dyDescent="0.25">
      <c r="A12" s="32" t="s">
        <v>96</v>
      </c>
      <c r="B12" s="33">
        <v>5139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5.75" x14ac:dyDescent="0.25">
      <c r="A13" s="32" t="s">
        <v>97</v>
      </c>
      <c r="B13" s="33">
        <v>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5.75" x14ac:dyDescent="0.25">
      <c r="A14" s="4" t="s">
        <v>98</v>
      </c>
      <c r="B14" s="4" t="s">
        <v>100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70"/>
      <c r="Q14" s="170"/>
    </row>
    <row r="15" spans="1:21" ht="15.75" x14ac:dyDescent="0.25">
      <c r="A15" s="4" t="s">
        <v>477</v>
      </c>
      <c r="B15" s="4" t="s">
        <v>101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21" ht="15.75" x14ac:dyDescent="0.25">
      <c r="A16" s="4" t="s">
        <v>478</v>
      </c>
      <c r="B16" s="4">
        <v>100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22" ht="15.75" x14ac:dyDescent="0.25">
      <c r="A17" s="35" t="s">
        <v>99</v>
      </c>
      <c r="B17" s="4">
        <v>100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22" ht="15.75" x14ac:dyDescent="0.25">
      <c r="A18" s="36" t="s">
        <v>479</v>
      </c>
      <c r="B18" s="36" t="s">
        <v>505</v>
      </c>
      <c r="C18" s="37" t="s">
        <v>480</v>
      </c>
      <c r="D18" s="37" t="s">
        <v>481</v>
      </c>
      <c r="E18" s="148" t="s">
        <v>482</v>
      </c>
      <c r="F18" s="148" t="s">
        <v>483</v>
      </c>
      <c r="G18" s="37" t="s">
        <v>484</v>
      </c>
      <c r="H18" s="37"/>
      <c r="I18" s="37"/>
      <c r="J18" s="37"/>
      <c r="K18" s="37"/>
      <c r="L18" s="37"/>
      <c r="M18" s="37"/>
      <c r="N18" s="37" t="s">
        <v>482</v>
      </c>
      <c r="O18" s="37" t="s">
        <v>483</v>
      </c>
      <c r="P18" s="37" t="s">
        <v>484</v>
      </c>
      <c r="Q18" s="37" t="s">
        <v>485</v>
      </c>
      <c r="R18" s="37" t="s">
        <v>486</v>
      </c>
      <c r="S18" s="37" t="s">
        <v>487</v>
      </c>
      <c r="T18" s="37" t="s">
        <v>488</v>
      </c>
      <c r="U18" s="37" t="s">
        <v>489</v>
      </c>
    </row>
    <row r="19" spans="1:22" ht="15.75" x14ac:dyDescent="0.25">
      <c r="A19" s="29"/>
      <c r="B19" s="29">
        <v>13166666</v>
      </c>
      <c r="C19" s="29"/>
      <c r="D19" s="29">
        <v>13166666</v>
      </c>
      <c r="E19" s="29">
        <v>6583333</v>
      </c>
      <c r="F19" s="29">
        <f>+E19</f>
        <v>6583333</v>
      </c>
      <c r="G19" s="29">
        <v>0</v>
      </c>
      <c r="H19" s="29"/>
      <c r="I19" s="29"/>
      <c r="J19" s="29"/>
      <c r="K19" s="29"/>
      <c r="L19" s="29"/>
      <c r="M19" s="29"/>
      <c r="N19" s="29">
        <v>6583333</v>
      </c>
      <c r="O19" s="27"/>
      <c r="P19" s="27"/>
      <c r="Q19" s="27"/>
      <c r="R19" s="27"/>
      <c r="S19" s="27"/>
      <c r="T19" s="27"/>
      <c r="U19" s="38"/>
      <c r="V19" s="8"/>
    </row>
    <row r="20" spans="1:22" ht="15.75" x14ac:dyDescent="0.25">
      <c r="A20" s="39"/>
      <c r="B20" s="5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2" ht="15.75" x14ac:dyDescent="0.25">
      <c r="A21" s="171" t="s">
        <v>103</v>
      </c>
      <c r="B21" s="170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70"/>
      <c r="Q21" s="170"/>
      <c r="R21" s="34"/>
      <c r="S21" s="34"/>
      <c r="T21" s="34"/>
      <c r="U21" s="34"/>
    </row>
    <row r="22" spans="1:22" ht="15.75" x14ac:dyDescent="0.25">
      <c r="A22" s="32" t="s">
        <v>96</v>
      </c>
      <c r="B22" s="33">
        <v>5139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2" ht="15.75" x14ac:dyDescent="0.25">
      <c r="A23" s="32" t="s">
        <v>97</v>
      </c>
      <c r="B23" s="33">
        <v>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2" ht="15.75" x14ac:dyDescent="0.25">
      <c r="A24" s="4" t="s">
        <v>98</v>
      </c>
      <c r="B24" s="4" t="s">
        <v>100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2" ht="15.75" x14ac:dyDescent="0.25">
      <c r="A25" s="4" t="s">
        <v>477</v>
      </c>
      <c r="B25" s="4">
        <v>30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2" ht="15.75" x14ac:dyDescent="0.25">
      <c r="A26" s="4" t="s">
        <v>478</v>
      </c>
      <c r="B26" s="4">
        <v>102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2" ht="15.75" x14ac:dyDescent="0.25">
      <c r="A27" s="35" t="s">
        <v>99</v>
      </c>
      <c r="B27" s="4">
        <v>102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2" ht="15.75" x14ac:dyDescent="0.25">
      <c r="A28" s="39"/>
      <c r="B28" s="40"/>
      <c r="C28" s="4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40"/>
      <c r="O28" s="34"/>
      <c r="P28" s="34"/>
      <c r="Q28" s="40"/>
      <c r="R28" s="40"/>
      <c r="S28" s="34"/>
      <c r="T28" s="40"/>
      <c r="U28" s="34"/>
    </row>
    <row r="29" spans="1:22" x14ac:dyDescent="0.25">
      <c r="A29" s="41"/>
    </row>
    <row r="30" spans="1:22" ht="15.75" x14ac:dyDescent="0.25">
      <c r="A30" s="36" t="s">
        <v>479</v>
      </c>
      <c r="B30" s="36" t="s">
        <v>505</v>
      </c>
      <c r="C30" s="37" t="s">
        <v>480</v>
      </c>
      <c r="D30" s="37" t="s">
        <v>481</v>
      </c>
      <c r="E30" s="37" t="s">
        <v>482</v>
      </c>
      <c r="F30" s="37" t="s">
        <v>483</v>
      </c>
      <c r="G30" s="37" t="s">
        <v>484</v>
      </c>
      <c r="H30" s="37"/>
      <c r="I30" s="37"/>
      <c r="J30" s="37"/>
      <c r="K30" s="37"/>
      <c r="L30" s="37"/>
      <c r="M30" s="37"/>
      <c r="N30" s="37" t="s">
        <v>482</v>
      </c>
      <c r="O30" s="37" t="s">
        <v>483</v>
      </c>
      <c r="P30" s="37" t="s">
        <v>484</v>
      </c>
      <c r="Q30" s="37" t="s">
        <v>485</v>
      </c>
      <c r="R30" s="37" t="s">
        <v>486</v>
      </c>
      <c r="S30" s="37" t="s">
        <v>487</v>
      </c>
      <c r="T30" s="37" t="s">
        <v>488</v>
      </c>
      <c r="U30" s="37" t="s">
        <v>489</v>
      </c>
      <c r="V30" s="27"/>
    </row>
    <row r="31" spans="1:22" x14ac:dyDescent="0.25">
      <c r="A31" s="149">
        <v>121606055</v>
      </c>
      <c r="B31" s="149">
        <v>106685240</v>
      </c>
      <c r="C31" s="149">
        <v>113390000</v>
      </c>
      <c r="D31" s="149">
        <v>109243760</v>
      </c>
      <c r="E31" s="149">
        <v>109811214</v>
      </c>
      <c r="F31" s="149">
        <v>169138327</v>
      </c>
      <c r="G31" s="149">
        <v>102926536.29000001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V31" s="27"/>
    </row>
    <row r="32" spans="1:22" x14ac:dyDescent="0.25">
      <c r="A32" s="150">
        <v>902600</v>
      </c>
      <c r="B32" s="150">
        <v>3447100</v>
      </c>
      <c r="C32" s="150">
        <v>2576900</v>
      </c>
      <c r="D32" s="150">
        <v>242700</v>
      </c>
      <c r="E32" s="150">
        <v>4889600</v>
      </c>
      <c r="F32" s="150">
        <v>2167900</v>
      </c>
      <c r="G32" s="150">
        <v>2410556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V32" s="27"/>
    </row>
    <row r="33" spans="1:22" x14ac:dyDescent="0.25">
      <c r="A33" s="151">
        <f>SUM(A31:A32)</f>
        <v>122508655</v>
      </c>
      <c r="B33" s="42">
        <f t="shared" ref="B33:F33" si="0">SUM(B31:B32)</f>
        <v>110132340</v>
      </c>
      <c r="C33" s="42">
        <f t="shared" si="0"/>
        <v>115966900</v>
      </c>
      <c r="D33" s="29">
        <f t="shared" si="0"/>
        <v>109486460</v>
      </c>
      <c r="E33" s="29">
        <f t="shared" si="0"/>
        <v>114700814</v>
      </c>
      <c r="F33" s="29">
        <f t="shared" si="0"/>
        <v>171306227</v>
      </c>
      <c r="G33" s="29">
        <f>SUM(G31:G32)</f>
        <v>105337092.29000001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V33" s="27"/>
    </row>
    <row r="34" spans="1:22" x14ac:dyDescent="0.25">
      <c r="A34" s="151"/>
      <c r="B34" s="42"/>
      <c r="C34" s="42"/>
      <c r="D34" s="29"/>
      <c r="E34" s="29"/>
      <c r="F34" s="29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V34" s="27"/>
    </row>
    <row r="35" spans="1:22" x14ac:dyDescent="0.25">
      <c r="A35" s="81" t="s">
        <v>95</v>
      </c>
      <c r="B35" s="81">
        <f>+B19+D19+E19+F19</f>
        <v>39499998</v>
      </c>
      <c r="D35" s="8"/>
      <c r="E35" s="8"/>
      <c r="F35" s="8"/>
      <c r="G35" s="8"/>
      <c r="H35" s="8"/>
      <c r="I35" s="8"/>
      <c r="J35" s="8"/>
      <c r="K35" s="8"/>
      <c r="L35" s="8"/>
      <c r="M35" s="8"/>
      <c r="V35" s="27"/>
    </row>
    <row r="36" spans="1:22" x14ac:dyDescent="0.25">
      <c r="A36" s="81" t="s">
        <v>556</v>
      </c>
      <c r="B36" s="81">
        <f>+A31+B31+C31+D31+E31+F31+G31</f>
        <v>832801132.28999996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2" x14ac:dyDescent="0.25">
      <c r="A37" s="81" t="s">
        <v>555</v>
      </c>
      <c r="B37" s="81">
        <f>+A32+B32+C32+D32+E32+F32+G32</f>
        <v>16637356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2" x14ac:dyDescent="0.25">
      <c r="A38" s="29" t="s">
        <v>490</v>
      </c>
      <c r="B38" s="42">
        <f>+B35+B36+B37</f>
        <v>888938486.28999996</v>
      </c>
    </row>
    <row r="39" spans="1:22" x14ac:dyDescent="0.25">
      <c r="A39" s="27"/>
      <c r="B39" s="27"/>
      <c r="C39" s="27"/>
    </row>
    <row r="40" spans="1:22" x14ac:dyDescent="0.25">
      <c r="A40" s="27"/>
      <c r="B40" s="8"/>
    </row>
    <row r="41" spans="1:22" x14ac:dyDescent="0.25">
      <c r="A41" s="27"/>
    </row>
    <row r="42" spans="1:22" x14ac:dyDescent="0.25">
      <c r="A42" s="27"/>
    </row>
    <row r="43" spans="1:22" x14ac:dyDescent="0.25">
      <c r="A43" s="27"/>
    </row>
    <row r="44" spans="1:22" x14ac:dyDescent="0.25">
      <c r="A44" s="27"/>
    </row>
  </sheetData>
  <mergeCells count="5">
    <mergeCell ref="A8:U8"/>
    <mergeCell ref="A11:B11"/>
    <mergeCell ref="P14:Q14"/>
    <mergeCell ref="A21:B21"/>
    <mergeCell ref="P21:Q21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125-081D-4B9E-836F-62A1D9258F63}">
  <dimension ref="A1:L184"/>
  <sheetViews>
    <sheetView tabSelected="1" topLeftCell="A131" zoomScaleNormal="100" workbookViewId="0">
      <selection activeCell="E140" sqref="E140"/>
    </sheetView>
  </sheetViews>
  <sheetFormatPr baseColWidth="10" defaultRowHeight="15" x14ac:dyDescent="0.25"/>
  <cols>
    <col min="1" max="1" width="36.140625" bestFit="1" customWidth="1"/>
    <col min="2" max="2" width="45.140625" customWidth="1"/>
    <col min="3" max="3" width="15.140625" bestFit="1" customWidth="1"/>
    <col min="4" max="4" width="13.140625" bestFit="1" customWidth="1"/>
    <col min="5" max="5" width="15.140625" bestFit="1" customWidth="1"/>
    <col min="6" max="6" width="17.28515625" customWidth="1"/>
    <col min="7" max="7" width="18.5703125" bestFit="1" customWidth="1"/>
    <col min="8" max="8" width="57.28515625" bestFit="1" customWidth="1"/>
    <col min="9" max="9" width="11.5703125" bestFit="1" customWidth="1"/>
    <col min="10" max="11" width="13.140625" bestFit="1" customWidth="1"/>
  </cols>
  <sheetData>
    <row r="1" spans="1:12" x14ac:dyDescent="0.25">
      <c r="A1" s="163" t="s">
        <v>491</v>
      </c>
      <c r="B1" s="163"/>
      <c r="C1" s="163"/>
      <c r="D1" s="163"/>
      <c r="E1" s="163"/>
    </row>
    <row r="2" spans="1:12" x14ac:dyDescent="0.25">
      <c r="A2" s="163" t="s">
        <v>562</v>
      </c>
      <c r="B2" s="163"/>
      <c r="C2" s="163"/>
      <c r="D2" s="163"/>
      <c r="E2" s="163"/>
    </row>
    <row r="3" spans="1:12" ht="33.75" customHeight="1" x14ac:dyDescent="0.25">
      <c r="A3" s="43" t="s">
        <v>492</v>
      </c>
      <c r="B3" s="43"/>
      <c r="C3" s="44" t="s">
        <v>493</v>
      </c>
      <c r="D3" s="44" t="s">
        <v>494</v>
      </c>
      <c r="E3" s="43"/>
    </row>
    <row r="4" spans="1:12" x14ac:dyDescent="0.25">
      <c r="A4" t="s">
        <v>508</v>
      </c>
      <c r="C4" s="105">
        <v>1117011.3400000001</v>
      </c>
    </row>
    <row r="5" spans="1:12" x14ac:dyDescent="0.25">
      <c r="A5" t="s">
        <v>563</v>
      </c>
      <c r="C5" s="105">
        <v>572951.54</v>
      </c>
      <c r="G5" s="106" t="s">
        <v>527</v>
      </c>
      <c r="H5" s="106" t="s">
        <v>526</v>
      </c>
      <c r="I5" s="106" t="s">
        <v>479</v>
      </c>
      <c r="J5" s="106" t="s">
        <v>528</v>
      </c>
      <c r="K5" s="106" t="s">
        <v>480</v>
      </c>
      <c r="L5" s="106" t="s">
        <v>481</v>
      </c>
    </row>
    <row r="6" spans="1:12" x14ac:dyDescent="0.25">
      <c r="A6" t="s">
        <v>564</v>
      </c>
      <c r="C6" s="105">
        <v>3558594.21</v>
      </c>
      <c r="G6" t="s">
        <v>529</v>
      </c>
      <c r="H6" t="s">
        <v>530</v>
      </c>
      <c r="I6" s="27"/>
      <c r="J6" s="27">
        <v>527000</v>
      </c>
      <c r="K6" s="27">
        <v>2108000</v>
      </c>
      <c r="L6" s="27"/>
    </row>
    <row r="7" spans="1:12" x14ac:dyDescent="0.25">
      <c r="A7" t="s">
        <v>507</v>
      </c>
      <c r="C7" s="105">
        <v>173865.78</v>
      </c>
      <c r="G7" t="s">
        <v>531</v>
      </c>
      <c r="H7" t="s">
        <v>532</v>
      </c>
      <c r="I7" s="27">
        <v>157000</v>
      </c>
      <c r="J7" s="27">
        <v>314000</v>
      </c>
      <c r="K7" s="27"/>
      <c r="L7" s="110">
        <v>157000</v>
      </c>
    </row>
    <row r="8" spans="1:12" x14ac:dyDescent="0.25">
      <c r="A8" t="s">
        <v>497</v>
      </c>
      <c r="C8" s="105">
        <v>3854386.27</v>
      </c>
      <c r="G8" t="s">
        <v>533</v>
      </c>
      <c r="H8" t="s">
        <v>534</v>
      </c>
      <c r="I8" s="27"/>
      <c r="J8" s="27">
        <v>327000</v>
      </c>
      <c r="K8" s="27">
        <v>327000</v>
      </c>
      <c r="L8" s="27"/>
    </row>
    <row r="9" spans="1:12" x14ac:dyDescent="0.25">
      <c r="A9" t="s">
        <v>496</v>
      </c>
      <c r="C9" s="105">
        <v>2409836.16</v>
      </c>
      <c r="G9" t="s">
        <v>535</v>
      </c>
      <c r="H9" t="s">
        <v>536</v>
      </c>
      <c r="I9" s="27">
        <v>545000</v>
      </c>
      <c r="J9" s="27">
        <v>2180000</v>
      </c>
      <c r="K9" s="27"/>
      <c r="L9" s="27"/>
    </row>
    <row r="10" spans="1:12" x14ac:dyDescent="0.25">
      <c r="A10" t="s">
        <v>495</v>
      </c>
      <c r="C10" s="105">
        <v>5882471.1399999997</v>
      </c>
      <c r="G10" t="s">
        <v>537</v>
      </c>
      <c r="H10" t="s">
        <v>538</v>
      </c>
      <c r="I10" s="27">
        <v>21000</v>
      </c>
      <c r="J10" s="27">
        <v>42000</v>
      </c>
      <c r="K10" s="27">
        <v>91000</v>
      </c>
      <c r="L10" s="110">
        <f>7000+7000</f>
        <v>14000</v>
      </c>
    </row>
    <row r="11" spans="1:12" x14ac:dyDescent="0.25">
      <c r="A11" t="s">
        <v>520</v>
      </c>
      <c r="C11" s="105">
        <v>15407564.689999999</v>
      </c>
      <c r="G11" t="s">
        <v>539</v>
      </c>
      <c r="H11" t="s">
        <v>540</v>
      </c>
      <c r="I11" s="27">
        <v>171600</v>
      </c>
      <c r="J11" s="27">
        <v>46800</v>
      </c>
      <c r="K11" s="27">
        <v>46800</v>
      </c>
      <c r="L11" s="110">
        <f>15600+15600</f>
        <v>31200</v>
      </c>
    </row>
    <row r="12" spans="1:12" x14ac:dyDescent="0.25">
      <c r="A12" t="s">
        <v>565</v>
      </c>
      <c r="C12" s="105">
        <v>93468.31</v>
      </c>
      <c r="G12" s="109" t="s">
        <v>576</v>
      </c>
      <c r="H12" s="108" t="s">
        <v>577</v>
      </c>
      <c r="I12" s="27"/>
      <c r="J12" s="27"/>
      <c r="K12" s="27"/>
      <c r="L12" s="110">
        <v>15900</v>
      </c>
    </row>
    <row r="13" spans="1:12" x14ac:dyDescent="0.25">
      <c r="A13" t="s">
        <v>566</v>
      </c>
      <c r="C13" s="105">
        <v>2003519.04</v>
      </c>
      <c r="G13" t="s">
        <v>541</v>
      </c>
      <c r="H13" t="s">
        <v>542</v>
      </c>
      <c r="I13" s="27"/>
      <c r="J13" s="27">
        <v>8200</v>
      </c>
      <c r="K13" s="27">
        <v>4100</v>
      </c>
      <c r="L13" s="111">
        <f>4100+4100+4100+4100+4100+4100</f>
        <v>24600</v>
      </c>
    </row>
    <row r="14" spans="1:12" x14ac:dyDescent="0.25">
      <c r="A14" t="s">
        <v>567</v>
      </c>
      <c r="C14" s="105">
        <v>194404.6</v>
      </c>
      <c r="G14" t="s">
        <v>543</v>
      </c>
      <c r="H14" t="s">
        <v>544</v>
      </c>
      <c r="I14" s="27">
        <v>3000</v>
      </c>
      <c r="J14" s="27"/>
      <c r="K14" s="27"/>
      <c r="L14" s="27"/>
    </row>
    <row r="15" spans="1:12" x14ac:dyDescent="0.25">
      <c r="A15" t="s">
        <v>568</v>
      </c>
      <c r="C15" s="105">
        <v>8661534.7799999993</v>
      </c>
      <c r="G15" t="s">
        <v>545</v>
      </c>
      <c r="H15" t="s">
        <v>546</v>
      </c>
      <c r="I15" s="27">
        <v>3000</v>
      </c>
      <c r="J15" s="27"/>
      <c r="K15" s="27"/>
      <c r="L15" s="27"/>
    </row>
    <row r="16" spans="1:12" x14ac:dyDescent="0.25">
      <c r="A16" t="s">
        <v>569</v>
      </c>
      <c r="C16" s="105">
        <v>12313570.43</v>
      </c>
      <c r="G16" t="s">
        <v>547</v>
      </c>
      <c r="H16" t="s">
        <v>548</v>
      </c>
      <c r="I16" s="27"/>
      <c r="J16" s="27">
        <v>2100</v>
      </c>
      <c r="K16" s="27"/>
      <c r="L16" s="27"/>
    </row>
    <row r="17" spans="1:12" x14ac:dyDescent="0.25">
      <c r="A17" t="s">
        <v>498</v>
      </c>
      <c r="C17" s="105">
        <v>71572.92</v>
      </c>
      <c r="G17" t="s">
        <v>549</v>
      </c>
      <c r="H17" t="s">
        <v>550</v>
      </c>
      <c r="I17" s="27">
        <v>2000</v>
      </c>
      <c r="J17" s="27" t="s">
        <v>492</v>
      </c>
      <c r="K17" s="27"/>
      <c r="L17" s="27"/>
    </row>
    <row r="18" spans="1:12" x14ac:dyDescent="0.25">
      <c r="A18" t="s">
        <v>521</v>
      </c>
      <c r="C18" s="105">
        <v>3445805.86</v>
      </c>
      <c r="G18" s="106"/>
      <c r="H18" s="106"/>
      <c r="I18" s="107">
        <v>902600</v>
      </c>
      <c r="J18" s="107">
        <v>3447100</v>
      </c>
      <c r="K18" s="107">
        <v>2576900</v>
      </c>
      <c r="L18" s="107">
        <f>SUM(L6:L17)</f>
        <v>242700</v>
      </c>
    </row>
    <row r="19" spans="1:12" x14ac:dyDescent="0.25">
      <c r="A19" t="s">
        <v>566</v>
      </c>
      <c r="C19" s="105">
        <v>762781.62</v>
      </c>
    </row>
    <row r="20" spans="1:12" x14ac:dyDescent="0.25">
      <c r="A20" t="s">
        <v>522</v>
      </c>
      <c r="C20" s="105">
        <v>119094.36</v>
      </c>
    </row>
    <row r="21" spans="1:12" x14ac:dyDescent="0.25">
      <c r="A21" t="s">
        <v>570</v>
      </c>
      <c r="C21" s="105">
        <v>184294.36</v>
      </c>
    </row>
    <row r="22" spans="1:12" x14ac:dyDescent="0.25">
      <c r="A22" t="s">
        <v>499</v>
      </c>
      <c r="C22" s="105">
        <v>105406.93</v>
      </c>
    </row>
    <row r="23" spans="1:12" x14ac:dyDescent="0.25">
      <c r="A23" t="s">
        <v>523</v>
      </c>
      <c r="C23" s="105">
        <v>64316.17</v>
      </c>
    </row>
    <row r="24" spans="1:12" x14ac:dyDescent="0.25">
      <c r="A24" t="s">
        <v>571</v>
      </c>
      <c r="C24" s="105">
        <f>17497309.92+17497309.92</f>
        <v>34994619.840000004</v>
      </c>
    </row>
    <row r="25" spans="1:12" x14ac:dyDescent="0.25">
      <c r="A25" t="s">
        <v>572</v>
      </c>
      <c r="C25" s="105">
        <v>1527728.01</v>
      </c>
    </row>
    <row r="26" spans="1:12" x14ac:dyDescent="0.25">
      <c r="A26" t="s">
        <v>564</v>
      </c>
      <c r="C26" s="105">
        <v>3417223.35</v>
      </c>
    </row>
    <row r="27" spans="1:12" x14ac:dyDescent="0.25">
      <c r="A27" t="s">
        <v>506</v>
      </c>
      <c r="C27" s="105">
        <v>70450.81</v>
      </c>
    </row>
    <row r="28" spans="1:12" x14ac:dyDescent="0.25">
      <c r="A28" t="s">
        <v>524</v>
      </c>
      <c r="C28" s="105">
        <v>152396.53</v>
      </c>
    </row>
    <row r="29" spans="1:12" x14ac:dyDescent="0.25">
      <c r="A29" t="s">
        <v>573</v>
      </c>
      <c r="C29" s="105">
        <v>5481.71</v>
      </c>
    </row>
    <row r="30" spans="1:12" x14ac:dyDescent="0.25">
      <c r="A30" t="s">
        <v>525</v>
      </c>
      <c r="C30" s="105">
        <v>7078789.5</v>
      </c>
    </row>
    <row r="31" spans="1:12" x14ac:dyDescent="0.25">
      <c r="A31" t="s">
        <v>574</v>
      </c>
      <c r="C31" s="105">
        <v>167384.75</v>
      </c>
    </row>
    <row r="32" spans="1:12" x14ac:dyDescent="0.25">
      <c r="A32" t="s">
        <v>575</v>
      </c>
      <c r="C32" s="105">
        <v>590535.93000000005</v>
      </c>
    </row>
    <row r="33" spans="1:5" x14ac:dyDescent="0.25">
      <c r="A33" t="s">
        <v>494</v>
      </c>
      <c r="D33" s="27">
        <f>4100+4100+4100+15600+7000+15600+15900+7000+157000+4100+4100+4100</f>
        <v>242700</v>
      </c>
    </row>
    <row r="34" spans="1:5" x14ac:dyDescent="0.25">
      <c r="A34" s="43" t="s">
        <v>102</v>
      </c>
      <c r="B34" s="43"/>
      <c r="C34" s="45">
        <f>SUM(C4:C33)</f>
        <v>109001060.94000001</v>
      </c>
      <c r="D34" s="46">
        <f>+D33</f>
        <v>242700</v>
      </c>
      <c r="E34" s="46">
        <f>SUM(C34:D34)</f>
        <v>109243760.94000001</v>
      </c>
    </row>
    <row r="42" spans="1:5" ht="60" x14ac:dyDescent="0.25">
      <c r="A42" s="30" t="s">
        <v>551</v>
      </c>
    </row>
    <row r="45" spans="1:5" x14ac:dyDescent="0.25">
      <c r="A45" s="163" t="s">
        <v>491</v>
      </c>
      <c r="B45" s="163"/>
      <c r="C45" s="163"/>
      <c r="D45" s="163"/>
      <c r="E45" s="163"/>
    </row>
    <row r="46" spans="1:5" x14ac:dyDescent="0.25">
      <c r="A46" s="163" t="s">
        <v>582</v>
      </c>
      <c r="B46" s="163"/>
      <c r="C46" s="163"/>
      <c r="D46" s="163"/>
      <c r="E46" s="163"/>
    </row>
    <row r="47" spans="1:5" x14ac:dyDescent="0.25">
      <c r="A47" s="43" t="s">
        <v>492</v>
      </c>
      <c r="B47" s="43"/>
      <c r="C47" s="44" t="s">
        <v>493</v>
      </c>
      <c r="D47" s="44" t="s">
        <v>494</v>
      </c>
      <c r="E47" s="43"/>
    </row>
    <row r="48" spans="1:5" x14ac:dyDescent="0.25">
      <c r="A48" t="s">
        <v>563</v>
      </c>
      <c r="C48" s="105">
        <v>668667.87600000005</v>
      </c>
    </row>
    <row r="49" spans="1:3" x14ac:dyDescent="0.25">
      <c r="A49" t="s">
        <v>583</v>
      </c>
      <c r="C49" s="105">
        <v>1030751.86</v>
      </c>
    </row>
    <row r="50" spans="1:3" x14ac:dyDescent="0.25">
      <c r="A50" t="s">
        <v>584</v>
      </c>
      <c r="C50" s="105">
        <v>410058.53</v>
      </c>
    </row>
    <row r="51" spans="1:3" x14ac:dyDescent="0.25">
      <c r="A51" t="s">
        <v>585</v>
      </c>
      <c r="C51" s="105">
        <v>2337140.11</v>
      </c>
    </row>
    <row r="52" spans="1:3" x14ac:dyDescent="0.25">
      <c r="A52" t="s">
        <v>586</v>
      </c>
      <c r="C52" s="105">
        <v>275941.93</v>
      </c>
    </row>
    <row r="53" spans="1:3" x14ac:dyDescent="0.25">
      <c r="A53" t="s">
        <v>498</v>
      </c>
      <c r="C53" s="105">
        <v>191598.63</v>
      </c>
    </row>
    <row r="54" spans="1:3" x14ac:dyDescent="0.25">
      <c r="A54" t="s">
        <v>587</v>
      </c>
      <c r="C54" s="105">
        <v>15449421.91</v>
      </c>
    </row>
    <row r="55" spans="1:3" x14ac:dyDescent="0.25">
      <c r="A55" t="s">
        <v>565</v>
      </c>
      <c r="C55" s="105">
        <v>85232.09</v>
      </c>
    </row>
    <row r="56" spans="1:3" x14ac:dyDescent="0.25">
      <c r="A56" t="s">
        <v>588</v>
      </c>
      <c r="C56" s="105">
        <v>4682789.2300000004</v>
      </c>
    </row>
    <row r="57" spans="1:3" x14ac:dyDescent="0.25">
      <c r="A57" t="s">
        <v>589</v>
      </c>
      <c r="C57" s="105">
        <v>180157.95</v>
      </c>
    </row>
    <row r="58" spans="1:3" x14ac:dyDescent="0.25">
      <c r="A58" t="s">
        <v>590</v>
      </c>
      <c r="C58" s="105">
        <v>218304.65</v>
      </c>
    </row>
    <row r="59" spans="1:3" x14ac:dyDescent="0.25">
      <c r="A59" t="s">
        <v>521</v>
      </c>
      <c r="C59" s="105">
        <v>2916999.26</v>
      </c>
    </row>
    <row r="60" spans="1:3" x14ac:dyDescent="0.25">
      <c r="A60" t="s">
        <v>571</v>
      </c>
      <c r="C60" s="105">
        <v>16797248.219999999</v>
      </c>
    </row>
    <row r="61" spans="1:3" x14ac:dyDescent="0.25">
      <c r="A61" t="s">
        <v>497</v>
      </c>
      <c r="C61" s="105">
        <v>6236279.2400000002</v>
      </c>
    </row>
    <row r="62" spans="1:3" x14ac:dyDescent="0.25">
      <c r="A62" t="s">
        <v>496</v>
      </c>
      <c r="C62" s="105">
        <v>4309057.4000000004</v>
      </c>
    </row>
    <row r="63" spans="1:3" x14ac:dyDescent="0.25">
      <c r="A63" t="s">
        <v>495</v>
      </c>
      <c r="C63" s="105">
        <v>4507794.78</v>
      </c>
    </row>
    <row r="64" spans="1:3" x14ac:dyDescent="0.25">
      <c r="A64" t="s">
        <v>591</v>
      </c>
      <c r="C64" s="105">
        <v>748817.36</v>
      </c>
    </row>
    <row r="65" spans="1:3" x14ac:dyDescent="0.25">
      <c r="A65" t="s">
        <v>495</v>
      </c>
      <c r="C65" s="105">
        <v>12085899.57</v>
      </c>
    </row>
    <row r="66" spans="1:3" x14ac:dyDescent="0.25">
      <c r="A66" t="s">
        <v>508</v>
      </c>
      <c r="C66" s="105">
        <v>1328671.4099999999</v>
      </c>
    </row>
    <row r="67" spans="1:3" x14ac:dyDescent="0.25">
      <c r="A67" t="s">
        <v>568</v>
      </c>
      <c r="C67" s="105">
        <v>7445478.5800000001</v>
      </c>
    </row>
    <row r="68" spans="1:3" x14ac:dyDescent="0.25">
      <c r="A68" t="s">
        <v>572</v>
      </c>
      <c r="C68" s="105">
        <v>642419.42000000004</v>
      </c>
    </row>
    <row r="69" spans="1:3" x14ac:dyDescent="0.25">
      <c r="A69" t="s">
        <v>498</v>
      </c>
      <c r="C69" s="105">
        <v>83952.68</v>
      </c>
    </row>
    <row r="70" spans="1:3" x14ac:dyDescent="0.25">
      <c r="A70" t="s">
        <v>570</v>
      </c>
      <c r="C70" s="105">
        <v>219444.13</v>
      </c>
    </row>
    <row r="71" spans="1:3" x14ac:dyDescent="0.25">
      <c r="A71" t="s">
        <v>522</v>
      </c>
      <c r="C71" s="105">
        <v>135966.47</v>
      </c>
    </row>
    <row r="72" spans="1:3" x14ac:dyDescent="0.25">
      <c r="A72" t="s">
        <v>499</v>
      </c>
      <c r="C72" s="105">
        <v>124816.24</v>
      </c>
    </row>
    <row r="73" spans="1:3" x14ac:dyDescent="0.25">
      <c r="A73" t="s">
        <v>585</v>
      </c>
      <c r="C73" s="105">
        <v>2779487.07</v>
      </c>
    </row>
    <row r="74" spans="1:3" x14ac:dyDescent="0.25">
      <c r="A74" t="s">
        <v>592</v>
      </c>
      <c r="C74" s="105">
        <v>2890142.47</v>
      </c>
    </row>
    <row r="75" spans="1:3" x14ac:dyDescent="0.25">
      <c r="A75" t="s">
        <v>593</v>
      </c>
      <c r="C75" s="105">
        <v>822830.22</v>
      </c>
    </row>
    <row r="76" spans="1:3" x14ac:dyDescent="0.25">
      <c r="A76" t="s">
        <v>498</v>
      </c>
      <c r="C76" s="105">
        <v>85899.520000000004</v>
      </c>
    </row>
    <row r="77" spans="1:3" x14ac:dyDescent="0.25">
      <c r="A77" t="s">
        <v>594</v>
      </c>
      <c r="C77" s="105">
        <v>77416.160000000003</v>
      </c>
    </row>
    <row r="78" spans="1:3" x14ac:dyDescent="0.25">
      <c r="A78" t="s">
        <v>523</v>
      </c>
      <c r="C78" s="105">
        <v>69602.8</v>
      </c>
    </row>
    <row r="79" spans="1:3" x14ac:dyDescent="0.25">
      <c r="A79" t="s">
        <v>595</v>
      </c>
      <c r="C79" s="105">
        <v>131959.5</v>
      </c>
    </row>
    <row r="80" spans="1:3" x14ac:dyDescent="0.25">
      <c r="A80" t="s">
        <v>596</v>
      </c>
      <c r="C80" s="105">
        <v>147447.29999999999</v>
      </c>
    </row>
    <row r="81" spans="1:5" x14ac:dyDescent="0.25">
      <c r="A81" t="s">
        <v>597</v>
      </c>
      <c r="C81" s="105">
        <v>10964791.84</v>
      </c>
    </row>
    <row r="82" spans="1:5" x14ac:dyDescent="0.25">
      <c r="A82" t="s">
        <v>524</v>
      </c>
      <c r="C82" s="105">
        <v>309908.74</v>
      </c>
    </row>
    <row r="83" spans="1:5" x14ac:dyDescent="0.25">
      <c r="A83" t="s">
        <v>563</v>
      </c>
      <c r="C83" s="105">
        <v>698277.38</v>
      </c>
    </row>
    <row r="84" spans="1:5" x14ac:dyDescent="0.25">
      <c r="A84" t="s">
        <v>586</v>
      </c>
      <c r="C84" s="105">
        <v>272352.77</v>
      </c>
    </row>
    <row r="85" spans="1:5" x14ac:dyDescent="0.25">
      <c r="A85" t="s">
        <v>598</v>
      </c>
      <c r="C85" s="105">
        <v>968294.62</v>
      </c>
    </row>
    <row r="86" spans="1:5" x14ac:dyDescent="0.25">
      <c r="A86" t="s">
        <v>508</v>
      </c>
      <c r="C86" s="105">
        <v>1270091.6599999999</v>
      </c>
    </row>
    <row r="87" spans="1:5" x14ac:dyDescent="0.25">
      <c r="A87" t="s">
        <v>599</v>
      </c>
      <c r="C87" s="105">
        <v>252413.96</v>
      </c>
    </row>
    <row r="88" spans="1:5" x14ac:dyDescent="0.25">
      <c r="A88" t="s">
        <v>584</v>
      </c>
      <c r="C88" s="105">
        <v>438047.82</v>
      </c>
    </row>
    <row r="89" spans="1:5" x14ac:dyDescent="0.25">
      <c r="A89" t="s">
        <v>591</v>
      </c>
      <c r="C89" s="105">
        <v>884213.69</v>
      </c>
    </row>
    <row r="90" spans="1:5" x14ac:dyDescent="0.25">
      <c r="A90" t="s">
        <v>564</v>
      </c>
      <c r="C90" s="105">
        <v>3635126.92</v>
      </c>
    </row>
    <row r="91" spans="1:5" x14ac:dyDescent="0.25">
      <c r="A91" t="s">
        <v>494</v>
      </c>
      <c r="D91" s="29">
        <f>7000+157000+2041000+7000+15600+527000+157000+15600+7000+15600+527000+327000+527000+4100+4100+15900+327000+4100+7000+15600+7000+7000+157000+3000+7000+4100</f>
        <v>4893700</v>
      </c>
    </row>
    <row r="92" spans="1:5" x14ac:dyDescent="0.25">
      <c r="A92" s="43" t="s">
        <v>102</v>
      </c>
      <c r="B92" s="43"/>
      <c r="C92" s="45">
        <f>SUM(C48:C91)</f>
        <v>109811213.96599995</v>
      </c>
      <c r="D92" s="46">
        <f>+D91</f>
        <v>4893700</v>
      </c>
      <c r="E92" s="46">
        <f>SUM(C92:D92)</f>
        <v>114704913.96599995</v>
      </c>
    </row>
    <row r="96" spans="1:5" x14ac:dyDescent="0.25">
      <c r="A96" s="163" t="s">
        <v>491</v>
      </c>
      <c r="B96" s="163"/>
      <c r="C96" s="163"/>
      <c r="D96" s="163"/>
      <c r="E96" s="163"/>
    </row>
    <row r="97" spans="1:5" x14ac:dyDescent="0.25">
      <c r="A97" s="163" t="s">
        <v>644</v>
      </c>
      <c r="B97" s="163"/>
      <c r="C97" s="163"/>
      <c r="D97" s="163"/>
      <c r="E97" s="163"/>
    </row>
    <row r="98" spans="1:5" x14ac:dyDescent="0.25">
      <c r="A98" s="43" t="s">
        <v>492</v>
      </c>
      <c r="B98" s="43"/>
      <c r="C98" s="44" t="s">
        <v>493</v>
      </c>
      <c r="D98" s="44" t="s">
        <v>494</v>
      </c>
      <c r="E98" s="43"/>
    </row>
    <row r="99" spans="1:5" x14ac:dyDescent="0.25">
      <c r="A99" t="s">
        <v>565</v>
      </c>
      <c r="C99" s="105">
        <v>103489.36</v>
      </c>
    </row>
    <row r="100" spans="1:5" x14ac:dyDescent="0.25">
      <c r="A100" t="s">
        <v>645</v>
      </c>
      <c r="C100" s="27">
        <v>7816790.9000000004</v>
      </c>
    </row>
    <row r="101" spans="1:5" x14ac:dyDescent="0.25">
      <c r="A101" t="s">
        <v>646</v>
      </c>
      <c r="C101" s="27">
        <v>818391.08</v>
      </c>
    </row>
    <row r="102" spans="1:5" x14ac:dyDescent="0.25">
      <c r="A102" t="s">
        <v>647</v>
      </c>
      <c r="C102" s="27">
        <v>47653.57</v>
      </c>
    </row>
    <row r="103" spans="1:5" x14ac:dyDescent="0.25">
      <c r="A103" t="s">
        <v>648</v>
      </c>
      <c r="C103" s="27">
        <v>4711898.09</v>
      </c>
    </row>
    <row r="104" spans="1:5" x14ac:dyDescent="0.25">
      <c r="A104" t="s">
        <v>520</v>
      </c>
      <c r="C104" s="27">
        <v>10516177.369999999</v>
      </c>
    </row>
    <row r="105" spans="1:5" x14ac:dyDescent="0.25">
      <c r="A105" t="s">
        <v>587</v>
      </c>
      <c r="C105" s="27">
        <v>29618710</v>
      </c>
    </row>
    <row r="106" spans="1:5" x14ac:dyDescent="0.25">
      <c r="A106" t="s">
        <v>571</v>
      </c>
      <c r="C106" s="27">
        <v>17497309.920000002</v>
      </c>
    </row>
    <row r="107" spans="1:5" x14ac:dyDescent="0.25">
      <c r="A107" s="152" t="s">
        <v>522</v>
      </c>
      <c r="C107" s="27">
        <v>133970.4</v>
      </c>
    </row>
    <row r="108" spans="1:5" x14ac:dyDescent="0.25">
      <c r="A108" t="s">
        <v>570</v>
      </c>
      <c r="C108" s="27">
        <v>324082.65000000002</v>
      </c>
    </row>
    <row r="109" spans="1:5" x14ac:dyDescent="0.25">
      <c r="A109" t="s">
        <v>597</v>
      </c>
      <c r="C109" s="27">
        <v>10286206.49</v>
      </c>
    </row>
    <row r="110" spans="1:5" x14ac:dyDescent="0.25">
      <c r="A110" t="s">
        <v>506</v>
      </c>
      <c r="C110" s="27">
        <v>68366.75</v>
      </c>
    </row>
    <row r="111" spans="1:5" x14ac:dyDescent="0.25">
      <c r="A111" t="s">
        <v>521</v>
      </c>
      <c r="C111" s="27">
        <v>2410351.87</v>
      </c>
    </row>
    <row r="112" spans="1:5" x14ac:dyDescent="0.25">
      <c r="A112" t="s">
        <v>589</v>
      </c>
      <c r="C112" s="27">
        <v>154447.24</v>
      </c>
    </row>
    <row r="113" spans="1:3" x14ac:dyDescent="0.25">
      <c r="A113" t="s">
        <v>649</v>
      </c>
      <c r="C113" s="27">
        <v>97247.6</v>
      </c>
    </row>
    <row r="114" spans="1:3" x14ac:dyDescent="0.25">
      <c r="A114" t="s">
        <v>571</v>
      </c>
      <c r="C114" s="27">
        <v>18567269.73</v>
      </c>
    </row>
    <row r="115" spans="1:3" x14ac:dyDescent="0.25">
      <c r="A115" t="s">
        <v>650</v>
      </c>
      <c r="C115" s="27">
        <v>641001.12</v>
      </c>
    </row>
    <row r="116" spans="1:3" x14ac:dyDescent="0.25">
      <c r="A116" t="s">
        <v>497</v>
      </c>
      <c r="C116" s="27">
        <v>8966841.3100000005</v>
      </c>
    </row>
    <row r="117" spans="1:3" x14ac:dyDescent="0.25">
      <c r="A117" t="s">
        <v>496</v>
      </c>
      <c r="C117" s="27">
        <v>5783024.6100000003</v>
      </c>
    </row>
    <row r="118" spans="1:3" x14ac:dyDescent="0.25">
      <c r="A118" t="s">
        <v>495</v>
      </c>
      <c r="C118" s="27">
        <v>4798734.17</v>
      </c>
    </row>
    <row r="119" spans="1:3" x14ac:dyDescent="0.25">
      <c r="A119" t="s">
        <v>651</v>
      </c>
      <c r="C119" s="27">
        <v>421723.36</v>
      </c>
    </row>
    <row r="120" spans="1:3" x14ac:dyDescent="0.25">
      <c r="A120" t="s">
        <v>590</v>
      </c>
      <c r="C120" s="27">
        <v>195138.44</v>
      </c>
    </row>
    <row r="121" spans="1:3" x14ac:dyDescent="0.25">
      <c r="A121" t="s">
        <v>499</v>
      </c>
      <c r="C121" s="27">
        <v>126469.8</v>
      </c>
    </row>
    <row r="122" spans="1:3" x14ac:dyDescent="0.25">
      <c r="A122" t="s">
        <v>652</v>
      </c>
      <c r="C122" s="27">
        <v>11610159.119999999</v>
      </c>
    </row>
    <row r="123" spans="1:3" x14ac:dyDescent="0.25">
      <c r="A123" t="s">
        <v>572</v>
      </c>
      <c r="C123" s="27">
        <v>769022.09</v>
      </c>
    </row>
    <row r="124" spans="1:3" x14ac:dyDescent="0.25">
      <c r="A124" t="s">
        <v>573</v>
      </c>
      <c r="C124" s="27">
        <v>65860.72</v>
      </c>
    </row>
    <row r="125" spans="1:3" x14ac:dyDescent="0.25">
      <c r="A125" t="s">
        <v>653</v>
      </c>
      <c r="C125" s="27">
        <v>69035.22</v>
      </c>
    </row>
    <row r="126" spans="1:3" x14ac:dyDescent="0.25">
      <c r="A126" t="s">
        <v>585</v>
      </c>
      <c r="C126" s="27">
        <v>2850436.8</v>
      </c>
    </row>
    <row r="127" spans="1:3" x14ac:dyDescent="0.25">
      <c r="A127" t="s">
        <v>647</v>
      </c>
      <c r="C127" s="27">
        <v>90901.6</v>
      </c>
    </row>
    <row r="128" spans="1:3" x14ac:dyDescent="0.25">
      <c r="A128" t="s">
        <v>654</v>
      </c>
      <c r="C128" s="27">
        <v>1028608.22</v>
      </c>
    </row>
    <row r="129" spans="1:5" x14ac:dyDescent="0.25">
      <c r="A129" t="s">
        <v>568</v>
      </c>
      <c r="C129" s="27">
        <v>14209172.24</v>
      </c>
    </row>
    <row r="130" spans="1:5" x14ac:dyDescent="0.25">
      <c r="A130" t="s">
        <v>655</v>
      </c>
      <c r="C130" s="27">
        <v>887041.47</v>
      </c>
    </row>
    <row r="131" spans="1:5" x14ac:dyDescent="0.25">
      <c r="A131" t="s">
        <v>564</v>
      </c>
      <c r="C131" s="27">
        <v>3556345.33</v>
      </c>
    </row>
    <row r="132" spans="1:5" x14ac:dyDescent="0.25">
      <c r="A132" t="s">
        <v>525</v>
      </c>
      <c r="C132" s="27">
        <v>8391754.1300000008</v>
      </c>
    </row>
    <row r="133" spans="1:5" x14ac:dyDescent="0.25">
      <c r="A133" t="s">
        <v>524</v>
      </c>
      <c r="C133" s="27">
        <v>225604.56</v>
      </c>
    </row>
    <row r="134" spans="1:5" x14ac:dyDescent="0.25">
      <c r="A134" t="s">
        <v>656</v>
      </c>
      <c r="C134" s="27">
        <v>127382.91</v>
      </c>
    </row>
    <row r="135" spans="1:5" x14ac:dyDescent="0.25">
      <c r="A135" t="s">
        <v>508</v>
      </c>
      <c r="C135" s="27">
        <v>1121707.69</v>
      </c>
    </row>
    <row r="136" spans="1:5" x14ac:dyDescent="0.25">
      <c r="A136" s="113" t="s">
        <v>657</v>
      </c>
      <c r="D136" s="29">
        <f>511000+7000+7000+4100+4100+4100+157000+545000+4100+15900+15900+7000+7000+7000+15600+527000+327000</f>
        <v>2165800</v>
      </c>
    </row>
    <row r="137" spans="1:5" x14ac:dyDescent="0.25">
      <c r="A137" s="43" t="s">
        <v>102</v>
      </c>
      <c r="B137" s="43"/>
      <c r="C137" s="46">
        <f>SUM(C99:C136)</f>
        <v>169108327.93000001</v>
      </c>
      <c r="D137" s="46">
        <f>+D136</f>
        <v>2165800</v>
      </c>
      <c r="E137" s="46">
        <f>SUM(C137:D137)</f>
        <v>171274127.93000001</v>
      </c>
    </row>
    <row r="140" spans="1:5" x14ac:dyDescent="0.25">
      <c r="A140" s="163" t="s">
        <v>491</v>
      </c>
      <c r="B140" s="163"/>
      <c r="C140" s="163"/>
      <c r="D140" s="163"/>
    </row>
    <row r="141" spans="1:5" x14ac:dyDescent="0.25">
      <c r="A141" s="163" t="s">
        <v>662</v>
      </c>
      <c r="B141" s="163"/>
      <c r="C141" s="163"/>
      <c r="D141" s="163"/>
    </row>
    <row r="142" spans="1:5" x14ac:dyDescent="0.25">
      <c r="A142" s="43" t="s">
        <v>492</v>
      </c>
      <c r="B142" s="44" t="s">
        <v>493</v>
      </c>
      <c r="C142" s="44" t="s">
        <v>494</v>
      </c>
      <c r="D142" s="43"/>
    </row>
    <row r="143" spans="1:5" x14ac:dyDescent="0.25">
      <c r="A143" t="s">
        <v>588</v>
      </c>
      <c r="B143" s="27">
        <v>4662960.21</v>
      </c>
    </row>
    <row r="144" spans="1:5" x14ac:dyDescent="0.25">
      <c r="A144" t="s">
        <v>663</v>
      </c>
      <c r="B144" s="27">
        <v>653327.32999999996</v>
      </c>
    </row>
    <row r="145" spans="1:2" x14ac:dyDescent="0.25">
      <c r="A145" t="s">
        <v>591</v>
      </c>
      <c r="B145" s="27">
        <v>865135.86</v>
      </c>
    </row>
    <row r="146" spans="1:2" x14ac:dyDescent="0.25">
      <c r="A146" t="s">
        <v>565</v>
      </c>
      <c r="B146" s="27">
        <v>100902.06</v>
      </c>
    </row>
    <row r="147" spans="1:2" x14ac:dyDescent="0.25">
      <c r="A147" t="s">
        <v>664</v>
      </c>
      <c r="B147" s="27">
        <v>12568383.949999999</v>
      </c>
    </row>
    <row r="148" spans="1:2" x14ac:dyDescent="0.25">
      <c r="A148" t="s">
        <v>586</v>
      </c>
      <c r="B148" s="27">
        <v>229185.11</v>
      </c>
    </row>
    <row r="149" spans="1:2" x14ac:dyDescent="0.25">
      <c r="A149" t="s">
        <v>569</v>
      </c>
      <c r="B149" s="27">
        <v>10263483.529999999</v>
      </c>
    </row>
    <row r="150" spans="1:2" x14ac:dyDescent="0.25">
      <c r="A150" t="s">
        <v>593</v>
      </c>
      <c r="B150" s="27">
        <v>1051620.95</v>
      </c>
    </row>
    <row r="151" spans="1:2" x14ac:dyDescent="0.25">
      <c r="A151" t="s">
        <v>665</v>
      </c>
      <c r="B151" s="27">
        <v>754332.74</v>
      </c>
    </row>
    <row r="152" spans="1:2" x14ac:dyDescent="0.25">
      <c r="A152" t="s">
        <v>498</v>
      </c>
      <c r="B152" s="27">
        <v>109112.31</v>
      </c>
    </row>
    <row r="153" spans="1:2" x14ac:dyDescent="0.25">
      <c r="A153" t="s">
        <v>666</v>
      </c>
      <c r="B153" s="27">
        <v>759794.99</v>
      </c>
    </row>
    <row r="154" spans="1:2" x14ac:dyDescent="0.25">
      <c r="A154" t="s">
        <v>647</v>
      </c>
      <c r="B154" s="27">
        <v>89255.41</v>
      </c>
    </row>
    <row r="155" spans="1:2" x14ac:dyDescent="0.25">
      <c r="A155" t="s">
        <v>589</v>
      </c>
      <c r="B155" s="27">
        <v>362832.92</v>
      </c>
    </row>
    <row r="156" spans="1:2" x14ac:dyDescent="0.25">
      <c r="A156" t="s">
        <v>497</v>
      </c>
      <c r="B156" s="27">
        <v>18473572.16</v>
      </c>
    </row>
    <row r="157" spans="1:2" x14ac:dyDescent="0.25">
      <c r="A157" t="s">
        <v>496</v>
      </c>
      <c r="B157" s="27">
        <v>5682212.0599999996</v>
      </c>
    </row>
    <row r="158" spans="1:2" x14ac:dyDescent="0.25">
      <c r="A158" t="s">
        <v>590</v>
      </c>
      <c r="B158" s="27">
        <v>247267.52</v>
      </c>
    </row>
    <row r="159" spans="1:2" x14ac:dyDescent="0.25">
      <c r="A159" t="s">
        <v>496</v>
      </c>
      <c r="B159" s="27">
        <v>6685383.3300000001</v>
      </c>
    </row>
    <row r="160" spans="1:2" x14ac:dyDescent="0.25">
      <c r="A160" t="s">
        <v>566</v>
      </c>
      <c r="B160" s="27">
        <v>2296429.89</v>
      </c>
    </row>
    <row r="161" spans="1:2" x14ac:dyDescent="0.25">
      <c r="A161" t="s">
        <v>495</v>
      </c>
      <c r="B161" s="27">
        <v>7390069.3799999999</v>
      </c>
    </row>
    <row r="162" spans="1:2" x14ac:dyDescent="0.25">
      <c r="A162" t="s">
        <v>565</v>
      </c>
      <c r="B162" s="27">
        <v>101890.82</v>
      </c>
    </row>
    <row r="163" spans="1:2" x14ac:dyDescent="0.25">
      <c r="A163" t="s">
        <v>508</v>
      </c>
      <c r="B163" s="27">
        <v>1211450.3899999999</v>
      </c>
    </row>
    <row r="164" spans="1:2" x14ac:dyDescent="0.25">
      <c r="A164" t="s">
        <v>584</v>
      </c>
      <c r="B164" s="27">
        <v>455804.37</v>
      </c>
    </row>
    <row r="165" spans="1:2" x14ac:dyDescent="0.25">
      <c r="A165" t="s">
        <v>667</v>
      </c>
      <c r="B165" s="27">
        <v>120436.25</v>
      </c>
    </row>
    <row r="166" spans="1:2" x14ac:dyDescent="0.25">
      <c r="A166" t="s">
        <v>668</v>
      </c>
      <c r="B166" s="27">
        <v>1109566.6000000001</v>
      </c>
    </row>
    <row r="167" spans="1:2" x14ac:dyDescent="0.25">
      <c r="A167" t="s">
        <v>499</v>
      </c>
      <c r="B167" s="27">
        <v>128640.05</v>
      </c>
    </row>
    <row r="168" spans="1:2" x14ac:dyDescent="0.25">
      <c r="A168" t="s">
        <v>523</v>
      </c>
      <c r="B168" s="27">
        <v>68670.11</v>
      </c>
    </row>
    <row r="169" spans="1:2" x14ac:dyDescent="0.25">
      <c r="A169" t="s">
        <v>572</v>
      </c>
      <c r="B169" s="27">
        <v>1104863.48</v>
      </c>
    </row>
    <row r="170" spans="1:2" x14ac:dyDescent="0.25">
      <c r="A170" t="s">
        <v>669</v>
      </c>
      <c r="B170" s="27">
        <v>3760.08</v>
      </c>
    </row>
    <row r="171" spans="1:2" x14ac:dyDescent="0.25">
      <c r="A171" t="s">
        <v>670</v>
      </c>
      <c r="B171" s="27">
        <v>62387.01</v>
      </c>
    </row>
    <row r="172" spans="1:2" x14ac:dyDescent="0.25">
      <c r="A172" t="s">
        <v>599</v>
      </c>
      <c r="B172" s="27">
        <v>43238.94</v>
      </c>
    </row>
    <row r="173" spans="1:2" x14ac:dyDescent="0.25">
      <c r="A173" t="s">
        <v>599</v>
      </c>
      <c r="B173" s="27">
        <v>266655.74</v>
      </c>
    </row>
    <row r="174" spans="1:2" x14ac:dyDescent="0.25">
      <c r="A174" t="s">
        <v>521</v>
      </c>
      <c r="B174" s="27">
        <v>2300596.9700000002</v>
      </c>
    </row>
    <row r="175" spans="1:2" x14ac:dyDescent="0.25">
      <c r="A175" t="s">
        <v>525</v>
      </c>
      <c r="B175" s="27">
        <v>8746440.2300000004</v>
      </c>
    </row>
    <row r="176" spans="1:2" x14ac:dyDescent="0.25">
      <c r="A176" t="s">
        <v>524</v>
      </c>
      <c r="B176" s="27">
        <v>314914.7</v>
      </c>
    </row>
    <row r="177" spans="1:4" x14ac:dyDescent="0.25">
      <c r="A177" t="s">
        <v>671</v>
      </c>
      <c r="B177" s="27">
        <v>59313.48</v>
      </c>
    </row>
    <row r="178" spans="1:4" x14ac:dyDescent="0.25">
      <c r="A178" t="s">
        <v>672</v>
      </c>
      <c r="B178" s="27">
        <v>932031.82</v>
      </c>
    </row>
    <row r="179" spans="1:4" x14ac:dyDescent="0.25">
      <c r="A179" t="s">
        <v>588</v>
      </c>
      <c r="B179" s="27">
        <v>4687734.7</v>
      </c>
    </row>
    <row r="180" spans="1:4" x14ac:dyDescent="0.25">
      <c r="A180" t="s">
        <v>564</v>
      </c>
      <c r="B180" s="27">
        <v>3259159.4</v>
      </c>
    </row>
    <row r="181" spans="1:4" x14ac:dyDescent="0.25">
      <c r="A181" t="s">
        <v>673</v>
      </c>
      <c r="B181" s="27">
        <v>3968625.04</v>
      </c>
    </row>
    <row r="182" spans="1:4" x14ac:dyDescent="0.25">
      <c r="A182" t="s">
        <v>663</v>
      </c>
      <c r="B182" s="27">
        <v>735094.4</v>
      </c>
    </row>
    <row r="183" spans="1:4" x14ac:dyDescent="0.25">
      <c r="A183" s="113" t="s">
        <v>657</v>
      </c>
      <c r="C183" s="29">
        <f>4100+15600+4100+527000+327000+7000+7000+7000+7000+4100+7000+7000+327000+4100+511000+65556+579000</f>
        <v>2410556</v>
      </c>
    </row>
    <row r="184" spans="1:4" x14ac:dyDescent="0.25">
      <c r="A184" s="43" t="s">
        <v>102</v>
      </c>
      <c r="B184" s="46">
        <f>SUM(B143:B183)</f>
        <v>102926536.29000001</v>
      </c>
      <c r="C184" s="46">
        <f>+C183</f>
        <v>2410556</v>
      </c>
      <c r="D184" s="46">
        <f>SUM(B184:C184)</f>
        <v>105337092.29000001</v>
      </c>
    </row>
  </sheetData>
  <mergeCells count="8">
    <mergeCell ref="A140:D140"/>
    <mergeCell ref="A141:D141"/>
    <mergeCell ref="A97:E97"/>
    <mergeCell ref="A2:E2"/>
    <mergeCell ref="A1:E1"/>
    <mergeCell ref="A45:E45"/>
    <mergeCell ref="A46:E46"/>
    <mergeCell ref="A96:E96"/>
  </mergeCells>
  <phoneticPr fontId="12" type="noConversion"/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Resumen</vt:lpstr>
      <vt:lpstr>Informe de gastos</vt:lpstr>
      <vt:lpstr>Evidencias julio</vt:lpstr>
      <vt:lpstr>Activos julio</vt:lpstr>
      <vt:lpstr>Ingresos a julio</vt:lpstr>
      <vt:lpstr>Ingresos Tesorería</vt:lpstr>
      <vt:lpstr>'Informe de gastos'!Área_de_impresión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2023-08-17T17:54:57Z</cp:lastPrinted>
  <dcterms:created xsi:type="dcterms:W3CDTF">2021-10-28T19:47:46Z</dcterms:created>
  <dcterms:modified xsi:type="dcterms:W3CDTF">2023-08-17T18:09:48Z</dcterms:modified>
</cp:coreProperties>
</file>