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5. Mayo/"/>
    </mc:Choice>
  </mc:AlternateContent>
  <xr:revisionPtr revIDLastSave="142" documentId="8_{9BE08DDA-3BA4-48CA-BD7C-A42D9E8E5EC1}" xr6:coauthVersionLast="47" xr6:coauthVersionMax="47" xr10:uidLastSave="{7B75D2FF-845D-4CA5-B435-93928836A8BF}"/>
  <bookViews>
    <workbookView xWindow="-120" yWindow="-120" windowWidth="20730" windowHeight="11160" firstSheet="2" activeTab="6" xr2:uid="{4A2F460E-624A-4C9F-84CF-636DA257DA57}"/>
  </bookViews>
  <sheets>
    <sheet name="Gastos" sheetId="1" r:id="rId1"/>
    <sheet name="Resumen" sheetId="8" r:id="rId2"/>
    <sheet name="Activos" sheetId="6" r:id="rId3"/>
    <sheet name="Evidencias mayo" sheetId="3" r:id="rId4"/>
    <sheet name="Ingresos mayo" sheetId="4" r:id="rId5"/>
    <sheet name="Ingresos Tesorería" sheetId="5" r:id="rId6"/>
    <sheet name="Otros ingresos a mayo" sheetId="9" r:id="rId7"/>
  </sheets>
  <definedNames>
    <definedName name="_xlnm._FilterDatabase" localSheetId="3" hidden="1">'Evidencias mayo'!$A$1:$F$189</definedName>
    <definedName name="_xlnm.Print_Area" localSheetId="0">Gastos!$A$1:$R$104</definedName>
    <definedName name="_xlnm.Print_Area" localSheetId="1">Resumen!$A$1:$H$13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5" l="1"/>
  <c r="D91" i="5"/>
  <c r="D92" i="5" s="1"/>
  <c r="J91" i="1"/>
  <c r="R57" i="1"/>
  <c r="G10" i="6"/>
  <c r="B35" i="4"/>
  <c r="B37" i="4"/>
  <c r="E92" i="5" l="1"/>
  <c r="C30" i="9"/>
  <c r="C16" i="9"/>
  <c r="C14" i="9"/>
  <c r="C13" i="9"/>
  <c r="C17" i="9" s="1"/>
  <c r="C9" i="9"/>
  <c r="J20" i="1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3" i="3"/>
  <c r="B36" i="4" l="1"/>
  <c r="L13" i="5"/>
  <c r="L10" i="5"/>
  <c r="L18" i="5" s="1"/>
  <c r="L11" i="5"/>
  <c r="R15" i="1" l="1"/>
  <c r="I20" i="1"/>
  <c r="D33" i="5"/>
  <c r="D34" i="5" s="1"/>
  <c r="C24" i="5"/>
  <c r="C34" i="5" s="1"/>
  <c r="B38" i="4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8" i="1"/>
  <c r="D59" i="1"/>
  <c r="D60" i="1"/>
  <c r="D61" i="1"/>
  <c r="D62" i="1"/>
  <c r="D63" i="1"/>
  <c r="D64" i="1"/>
  <c r="D65" i="1"/>
  <c r="D57" i="1"/>
  <c r="D50" i="1"/>
  <c r="D51" i="1"/>
  <c r="D52" i="1"/>
  <c r="D53" i="1"/>
  <c r="D54" i="1"/>
  <c r="D55" i="1"/>
  <c r="D49" i="1"/>
  <c r="C48" i="1"/>
  <c r="D42" i="1"/>
  <c r="D43" i="1"/>
  <c r="D44" i="1"/>
  <c r="D45" i="1"/>
  <c r="D46" i="1"/>
  <c r="D47" i="1"/>
  <c r="D41" i="1"/>
  <c r="D32" i="1"/>
  <c r="D33" i="1"/>
  <c r="D34" i="1"/>
  <c r="D35" i="1"/>
  <c r="D36" i="1"/>
  <c r="D37" i="1"/>
  <c r="D38" i="1"/>
  <c r="D31" i="1"/>
  <c r="D22" i="1"/>
  <c r="D23" i="1"/>
  <c r="D24" i="1"/>
  <c r="D25" i="1"/>
  <c r="D26" i="1"/>
  <c r="D27" i="1"/>
  <c r="D28" i="1"/>
  <c r="D21" i="1"/>
  <c r="D16" i="1"/>
  <c r="D17" i="1"/>
  <c r="D18" i="1"/>
  <c r="D19" i="1"/>
  <c r="D15" i="1"/>
  <c r="B39" i="1"/>
  <c r="D39" i="1" s="1"/>
  <c r="B29" i="1"/>
  <c r="D29" i="1" s="1"/>
  <c r="D20" i="1" l="1"/>
  <c r="D30" i="1"/>
  <c r="D10" i="8" s="1"/>
  <c r="D74" i="1"/>
  <c r="D71" i="1"/>
  <c r="D66" i="1"/>
  <c r="D56" i="1"/>
  <c r="D48" i="1"/>
  <c r="D40" i="1"/>
  <c r="D14" i="1"/>
  <c r="D78" i="1" l="1"/>
  <c r="D91" i="1" s="1"/>
  <c r="C13" i="8" l="1"/>
  <c r="B56" i="1" l="1"/>
  <c r="D12" i="8" s="1"/>
  <c r="B30" i="1"/>
  <c r="B20" i="1" l="1"/>
  <c r="D9" i="8" s="1"/>
  <c r="R90" i="1"/>
  <c r="R88" i="1"/>
  <c r="R87" i="1"/>
  <c r="R86" i="1"/>
  <c r="R85" i="1"/>
  <c r="R84" i="1"/>
  <c r="R83" i="1"/>
  <c r="R82" i="1"/>
  <c r="R81" i="1"/>
  <c r="R80" i="1"/>
  <c r="R79" i="1"/>
  <c r="R77" i="1"/>
  <c r="R76" i="1"/>
  <c r="R75" i="1"/>
  <c r="R74" i="1"/>
  <c r="R73" i="1"/>
  <c r="R72" i="1"/>
  <c r="R71" i="1"/>
  <c r="R70" i="1"/>
  <c r="R69" i="1"/>
  <c r="R68" i="1"/>
  <c r="R67" i="1"/>
  <c r="R64" i="1"/>
  <c r="R63" i="1"/>
  <c r="R62" i="1"/>
  <c r="R61" i="1"/>
  <c r="R60" i="1"/>
  <c r="R59" i="1"/>
  <c r="R58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39" i="1"/>
  <c r="R38" i="1"/>
  <c r="R37" i="1"/>
  <c r="R36" i="1"/>
  <c r="R35" i="1"/>
  <c r="R34" i="1"/>
  <c r="R33" i="1"/>
  <c r="R32" i="1"/>
  <c r="R31" i="1"/>
  <c r="R29" i="1"/>
  <c r="R28" i="1"/>
  <c r="R26" i="1"/>
  <c r="R25" i="1"/>
  <c r="R24" i="1"/>
  <c r="R23" i="1"/>
  <c r="R22" i="1"/>
  <c r="R21" i="1"/>
  <c r="R19" i="1"/>
  <c r="R18" i="1"/>
  <c r="R16" i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K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R27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14" i="1" l="1"/>
  <c r="E8" i="8" s="1"/>
  <c r="D13" i="8"/>
  <c r="B78" i="1"/>
  <c r="B91" i="1" s="1"/>
  <c r="P91" i="1"/>
  <c r="R48" i="1"/>
  <c r="R30" i="1"/>
  <c r="E10" i="8" s="1"/>
  <c r="G10" i="8" s="1"/>
  <c r="F65" i="1"/>
  <c r="R66" i="1"/>
  <c r="R89" i="1"/>
  <c r="R40" i="1"/>
  <c r="E11" i="8" s="1"/>
  <c r="R17" i="1"/>
  <c r="O78" i="1"/>
  <c r="O91" i="1" s="1"/>
  <c r="M20" i="1"/>
  <c r="R20" i="1" s="1"/>
  <c r="E9" i="8" s="1"/>
  <c r="G9" i="8" s="1"/>
  <c r="I78" i="1"/>
  <c r="C78" i="1"/>
  <c r="J78" i="1"/>
  <c r="N78" i="1"/>
  <c r="K78" i="1"/>
  <c r="K91" i="1" s="1"/>
  <c r="L78" i="1"/>
  <c r="L91" i="1" s="1"/>
  <c r="H78" i="1"/>
  <c r="H91" i="1" s="1"/>
  <c r="G14" i="1"/>
  <c r="H11" i="8" l="1"/>
  <c r="G11" i="8"/>
  <c r="F8" i="8"/>
  <c r="I91" i="1"/>
  <c r="H10" i="8"/>
  <c r="F10" i="8"/>
  <c r="F11" i="8"/>
  <c r="H9" i="8"/>
  <c r="F9" i="8"/>
  <c r="M78" i="1"/>
  <c r="M91" i="1" s="1"/>
  <c r="F56" i="1"/>
  <c r="R65" i="1"/>
  <c r="G78" i="1"/>
  <c r="G91" i="1" s="1"/>
  <c r="N91" i="1"/>
  <c r="C91" i="1"/>
  <c r="H8" i="8" l="1"/>
  <c r="G8" i="8"/>
  <c r="R56" i="1"/>
  <c r="E12" i="8" s="1"/>
  <c r="G12" i="8" s="1"/>
  <c r="F78" i="1"/>
  <c r="R78" i="1" s="1"/>
  <c r="F91" i="1"/>
  <c r="H12" i="8" l="1"/>
  <c r="F12" i="8"/>
  <c r="F13" i="8" s="1"/>
  <c r="E13" i="8"/>
  <c r="G13" i="8"/>
  <c r="R91" i="1"/>
</calcChain>
</file>

<file path=xl/sharedStrings.xml><?xml version="1.0" encoding="utf-8"?>
<sst xmlns="http://schemas.openxmlformats.org/spreadsheetml/2006/main" count="764" uniqueCount="641">
  <si>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</si>
  <si>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</si>
  <si>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</si>
  <si>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</si>
  <si>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</si>
  <si>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</si>
  <si>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</si>
  <si>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</si>
  <si>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</si>
  <si>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</si>
  <si>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</si>
  <si>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</si>
  <si>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</si>
  <si>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</si>
  <si>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</si>
  <si>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</si>
  <si>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</si>
  <si>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</si>
  <si>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</si>
  <si>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</si>
  <si>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</si>
  <si>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</si>
  <si>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</si>
  <si>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</si>
  <si>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</si>
  <si>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</si>
  <si>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</si>
  <si>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</si>
  <si>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</si>
  <si>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</si>
  <si>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</si>
  <si>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</si>
  <si>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</si>
  <si>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</si>
  <si>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</si>
  <si>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</si>
  <si>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</si>
  <si>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</si>
  <si>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</si>
  <si>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</si>
  <si>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</si>
  <si>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</si>
  <si>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</si>
  <si>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</si>
  <si>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</si>
  <si>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</si>
  <si>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</si>
  <si>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</si>
  <si>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</si>
  <si>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</si>
  <si>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</si>
  <si>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</si>
  <si>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</si>
  <si>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</si>
  <si>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</si>
  <si>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</si>
  <si>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</si>
  <si>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</si>
  <si>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</si>
  <si>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</si>
  <si>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</si>
  <si>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</si>
  <si>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</si>
  <si>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</si>
  <si>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</si>
  <si>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</si>
  <si>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</si>
  <si>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</si>
  <si>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</si>
  <si>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</si>
  <si>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</si>
  <si>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</si>
  <si>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</si>
  <si>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</si>
  <si>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</si>
  <si>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</si>
  <si>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</si>
  <si>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</si>
  <si>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</si>
  <si>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</si>
  <si>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</si>
  <si>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</si>
  <si>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</si>
  <si>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</si>
  <si>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</si>
  <si>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</si>
  <si>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</si>
  <si>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</si>
  <si>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</si>
  <si>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</si>
  <si>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</si>
  <si>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</si>
  <si>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</si>
  <si>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</si>
  <si>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</si>
  <si>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</si>
  <si>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</si>
  <si>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</si>
  <si>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</si>
  <si>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</si>
  <si>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01</t>
  </si>
  <si>
    <t>0001</t>
  </si>
  <si>
    <t>0100</t>
  </si>
  <si>
    <t>TOTAL</t>
  </si>
  <si>
    <t>Partida Fondos Propios</t>
  </si>
  <si>
    <t>9995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</si>
  <si>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</si>
  <si>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</si>
  <si>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</si>
  <si>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</si>
  <si>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</si>
  <si>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</si>
  <si>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</si>
  <si>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</si>
  <si>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</si>
  <si>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</si>
  <si>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</si>
  <si>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</si>
  <si>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</si>
  <si>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</si>
  <si>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</si>
  <si>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</si>
  <si>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</si>
  <si>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</si>
  <si>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</si>
  <si>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</si>
  <si>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</si>
  <si>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</si>
  <si>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</si>
  <si>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</si>
  <si>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</si>
  <si>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</si>
  <si>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</si>
  <si>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</si>
  <si>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</si>
  <si>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</si>
  <si>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</si>
  <si>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</si>
  <si>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</si>
  <si>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</si>
  <si>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</si>
  <si>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</si>
  <si>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</si>
  <si>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</si>
  <si>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</si>
  <si>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</si>
  <si>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</si>
  <si>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</si>
  <si>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</si>
  <si>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</si>
  <si>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</si>
  <si>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</si>
  <si>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</si>
  <si>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</si>
  <si>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</si>
  <si>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</si>
  <si>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</si>
  <si>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</si>
  <si>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</si>
  <si>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</si>
  <si>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</si>
  <si>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</si>
  <si>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</si>
  <si>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</si>
  <si>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</si>
  <si>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</si>
  <si>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</si>
  <si>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</si>
  <si>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</si>
  <si>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</si>
  <si>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</si>
  <si>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</si>
  <si>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</si>
  <si>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</si>
  <si>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</si>
  <si>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</si>
  <si>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</si>
  <si>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</si>
  <si>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</si>
  <si>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</si>
  <si>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</si>
  <si>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</si>
  <si>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</si>
  <si>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</si>
  <si>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</si>
  <si>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</si>
  <si>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</si>
  <si>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</si>
  <si>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</si>
  <si>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</si>
  <si>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</si>
  <si>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</si>
  <si>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</si>
  <si>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</si>
  <si>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</si>
  <si>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</si>
  <si>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</si>
  <si>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</si>
  <si>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</si>
  <si>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</si>
  <si>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</si>
  <si>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</si>
  <si>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</si>
  <si>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</si>
  <si>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</si>
  <si>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</si>
  <si>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</si>
  <si>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</si>
  <si>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</si>
  <si>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</si>
  <si>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</si>
  <si>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</si>
  <si>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</si>
  <si>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</si>
  <si>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</si>
  <si>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</si>
  <si>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</si>
  <si>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</si>
  <si>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</si>
  <si>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</si>
  <si>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</si>
  <si>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</si>
  <si>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</si>
  <si>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</si>
  <si>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</si>
  <si>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</si>
  <si>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</si>
  <si>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</si>
  <si>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</si>
  <si>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</si>
  <si>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</si>
  <si>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</si>
  <si>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</si>
  <si>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</si>
  <si>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</si>
  <si>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</si>
  <si>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</si>
  <si>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</si>
  <si>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</si>
  <si>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</si>
  <si>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</si>
  <si>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</si>
  <si>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</si>
  <si>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</si>
  <si>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</si>
  <si>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</si>
  <si>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</si>
  <si>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</si>
  <si>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</si>
  <si>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</si>
  <si>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</si>
  <si>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</si>
  <si>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</si>
  <si>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</si>
  <si>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</si>
  <si>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</si>
  <si>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</si>
  <si>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</si>
  <si>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</si>
  <si>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</si>
  <si>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</si>
  <si>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</si>
  <si>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</si>
  <si>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</si>
  <si>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</si>
  <si>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</si>
  <si>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</si>
  <si>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</si>
  <si>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</si>
  <si>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</si>
  <si>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</si>
  <si>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</si>
  <si>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</si>
  <si>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</si>
  <si>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</si>
  <si>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</si>
  <si>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</si>
  <si>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</si>
  <si>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</si>
  <si>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</si>
  <si>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</si>
  <si>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</si>
  <si>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</si>
  <si>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</si>
  <si>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</si>
  <si>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</si>
  <si>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</si>
  <si>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</si>
  <si>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</si>
  <si>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</si>
  <si>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</si>
  <si>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</si>
  <si>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</si>
  <si>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</si>
  <si>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</si>
  <si>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</si>
  <si>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</si>
  <si>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</si>
  <si>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</si>
  <si>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</si>
  <si>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</si>
  <si>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</si>
  <si>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</si>
  <si>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</si>
  <si>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</si>
  <si>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</si>
  <si>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</si>
  <si>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</si>
  <si>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</si>
  <si>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</si>
  <si>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</si>
  <si>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</si>
  <si>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</si>
  <si>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</si>
  <si>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</si>
  <si>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</si>
  <si>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</si>
  <si>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</si>
  <si>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</si>
  <si>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</si>
  <si>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</si>
  <si>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</si>
  <si>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</si>
  <si>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</si>
  <si>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</si>
  <si>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</si>
  <si>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</si>
  <si>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</si>
  <si>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</si>
  <si>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</si>
  <si>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</si>
  <si>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</si>
  <si>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</si>
  <si>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</si>
  <si>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</si>
  <si>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</si>
  <si>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</si>
  <si>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</si>
  <si>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</si>
  <si>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</si>
  <si>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</si>
  <si>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</si>
  <si>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</si>
  <si>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</si>
  <si>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</si>
  <si>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</si>
  <si>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</si>
  <si>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</si>
  <si>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</si>
  <si>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</si>
  <si>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</si>
  <si>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</si>
  <si>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</si>
  <si>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</si>
  <si>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</si>
  <si>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</si>
  <si>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</si>
  <si>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</si>
  <si>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</si>
  <si>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</si>
  <si>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</si>
  <si>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</si>
  <si>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</si>
  <si>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</si>
  <si>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</si>
  <si>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</si>
  <si>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</si>
  <si>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</si>
  <si>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</si>
  <si>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</si>
  <si>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</si>
  <si>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</si>
  <si>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</si>
  <si>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</si>
  <si>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</si>
  <si>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</si>
  <si>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</si>
  <si>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</si>
  <si>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</si>
  <si>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</si>
  <si>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</si>
  <si>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</si>
  <si>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</si>
  <si>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</si>
  <si>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</si>
  <si>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</si>
  <si>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</si>
  <si>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</si>
  <si>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</si>
  <si>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</si>
  <si>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</si>
  <si>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</si>
  <si>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</si>
  <si>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</si>
  <si>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</si>
  <si>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</si>
  <si>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</si>
  <si>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</si>
  <si>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</si>
  <si>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</si>
  <si>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</si>
  <si>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</si>
  <si>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</si>
  <si>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</si>
  <si>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</si>
  <si>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</si>
  <si>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</si>
  <si>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</si>
  <si>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</si>
  <si>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</si>
  <si>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</si>
  <si>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</si>
  <si>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</si>
  <si>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</si>
  <si>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</si>
  <si>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</si>
  <si>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</si>
  <si>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</si>
  <si>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</si>
  <si>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</si>
  <si>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</si>
  <si>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</si>
  <si>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</si>
  <si>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</si>
  <si>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</si>
  <si>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</si>
  <si>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</si>
  <si>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</si>
  <si>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</si>
  <si>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</si>
  <si>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</si>
  <si>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</si>
  <si>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</si>
  <si>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</si>
  <si>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</si>
  <si>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</si>
  <si>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</si>
  <si>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</si>
  <si>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</si>
  <si>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</si>
  <si>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</si>
  <si>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</si>
  <si>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</si>
  <si>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</si>
  <si>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</si>
  <si>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</si>
  <si>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</si>
  <si>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</si>
  <si>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</si>
  <si>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</si>
  <si>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</si>
  <si>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</si>
  <si>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</si>
  <si>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</si>
  <si>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</si>
  <si>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</si>
  <si>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</si>
  <si>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</si>
  <si>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</si>
  <si>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</si>
  <si>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</si>
  <si>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</si>
  <si>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</si>
  <si>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</si>
  <si>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</si>
  <si>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</si>
  <si>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</si>
  <si>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</si>
  <si>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</si>
  <si>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</si>
  <si>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</si>
  <si>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</si>
  <si>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</si>
  <si>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</si>
  <si>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</si>
  <si>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</si>
  <si>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</si>
  <si>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</si>
  <si>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</si>
  <si>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</si>
  <si>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</si>
  <si>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</si>
  <si>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</si>
  <si>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</si>
  <si>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</si>
  <si>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</si>
  <si>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</si>
  <si>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</si>
  <si>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</si>
  <si>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</si>
  <si>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</si>
  <si>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</si>
  <si>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</si>
  <si>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</si>
  <si>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</si>
  <si>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</si>
  <si>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</si>
  <si>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</si>
  <si>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</si>
  <si>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</si>
  <si>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</si>
  <si>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</si>
  <si>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</si>
  <si>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</si>
  <si>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</si>
  <si>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234</t>
  </si>
  <si>
    <t>PRODUCTOS FARMACÉUTICOS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</si>
  <si>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</si>
  <si>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</si>
  <si>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</si>
  <si>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</si>
  <si>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</si>
  <si>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</si>
  <si>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</si>
  <si>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</si>
  <si>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</si>
  <si>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</si>
  <si>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</si>
  <si>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</si>
  <si>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</si>
  <si>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</si>
  <si>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</si>
  <si>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</si>
  <si>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</si>
  <si>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</si>
  <si>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</si>
  <si>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</si>
  <si>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</si>
  <si>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</si>
  <si>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</si>
  <si>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</si>
  <si>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</si>
  <si>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</si>
  <si>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</si>
  <si>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</si>
  <si>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</si>
  <si>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</si>
  <si>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</si>
  <si>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</si>
  <si>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</si>
  <si>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</si>
  <si>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</si>
  <si>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</si>
  <si>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</si>
  <si>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</si>
  <si>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</si>
  <si>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</si>
  <si>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</si>
  <si>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</si>
  <si>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</si>
  <si>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</si>
  <si>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</si>
  <si>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</si>
  <si>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</si>
  <si>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</si>
  <si>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</si>
  <si>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</si>
  <si>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</si>
  <si>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</si>
  <si>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</si>
  <si>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</si>
  <si>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</si>
  <si>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2285</t>
  </si>
  <si>
    <t>Fumigación, lavandería, limpieza e higiene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</si>
  <si>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</si>
  <si>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</si>
  <si>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</si>
  <si>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</si>
  <si>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</si>
  <si>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</si>
  <si>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</si>
  <si>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</si>
  <si>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</si>
  <si>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</si>
  <si>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</si>
  <si>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</si>
  <si>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</si>
  <si>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</si>
  <si>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</si>
  <si>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</si>
  <si>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RELACION DE INGRESOS ABRIL 2023</t>
  </si>
  <si>
    <t>Value09</t>
  </si>
  <si>
    <t>211209</t>
  </si>
  <si>
    <t>Personal Con Caracter eventual</t>
  </si>
  <si>
    <t>212101</t>
  </si>
  <si>
    <t>Primas por Antiguedad</t>
  </si>
  <si>
    <t>Al 19 de junio  2023</t>
  </si>
  <si>
    <t>OTROS INGRESOS MARZO 2023</t>
  </si>
  <si>
    <t>OTROS INGRESOS ABRIL 2023</t>
  </si>
  <si>
    <t>OTROS INGRESOS   MAYO 2023</t>
  </si>
  <si>
    <t>B39C</t>
  </si>
  <si>
    <t>Decision Administrativa SIE</t>
  </si>
  <si>
    <t>Id Tipo Activo</t>
  </si>
  <si>
    <t>Tipo Activo</t>
  </si>
  <si>
    <t>Código</t>
  </si>
  <si>
    <t>Localicación</t>
  </si>
  <si>
    <t>Factura Adquisición</t>
  </si>
  <si>
    <t>Valor
Adquisición</t>
  </si>
  <si>
    <t>Tiempo de Vida útil (Años)</t>
  </si>
  <si>
    <t>Depreciación
Mensual</t>
  </si>
  <si>
    <t>Meses Depreciado</t>
  </si>
  <si>
    <t>Depreciación Acumulada</t>
  </si>
  <si>
    <t>Balance Libro</t>
  </si>
  <si>
    <t>Estado</t>
  </si>
  <si>
    <t>2</t>
  </si>
  <si>
    <t>MOBILIARIO Y EQUIP. DE OFICINA</t>
  </si>
  <si>
    <t>SIE617-000001616</t>
  </si>
  <si>
    <t>OTOSCOPIO (EVALUACION AUDITIVA)</t>
  </si>
  <si>
    <t>DISPENSARIO MEDICO</t>
  </si>
  <si>
    <t>Abierto</t>
  </si>
  <si>
    <t>SIE617-000001617</t>
  </si>
  <si>
    <t>ESFIGMOMANOMETRO DE PARED</t>
  </si>
  <si>
    <t>SIE617-000001618</t>
  </si>
  <si>
    <t>ESFIGMOMANOMETRO PORTATIL</t>
  </si>
  <si>
    <t>SIE617-000001619</t>
  </si>
  <si>
    <t>NEBULIZADOR PARA ADULTOS</t>
  </si>
  <si>
    <t>SIE617-000001620</t>
  </si>
  <si>
    <t>CARRITO DE BARRA CROMO</t>
  </si>
  <si>
    <t>SALON CONFERENCIAS 2DA. PLANTA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</si>
  <si>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mayo 2023</t>
    </r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</si>
  <si>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</si>
  <si>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</si>
  <si>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</si>
  <si>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</si>
  <si>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</si>
  <si>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</si>
  <si>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</si>
  <si>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</si>
  <si>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</si>
  <si>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</si>
  <si>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</si>
  <si>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</si>
  <si>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</si>
  <si>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</si>
  <si>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</si>
  <si>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</si>
  <si>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</si>
  <si>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</si>
  <si>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Adquisición de activos</t>
  </si>
  <si>
    <t>Nota: estos ingresos están considerados en la pestaña anterior, aquí están detallados</t>
  </si>
  <si>
    <t>Relación porcentual de ejecución presupuestaria del gasto 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</si>
</sst>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* #,##0.000_);_(* \(#,##0.000\);_(* &quot;-&quot;??_);_(@_)"/>
    <numFmt numFmtId="167" formatCode="[$-10409]dd/mm/yyyy"/>
    <numFmt numFmtId="168" formatCode="[$-10409]#,##0;\(#,##0\)"/>
    <numFmt numFmtId="169" formatCode="[$-10409]#,##0.00;\(#,##0.00\)"/>
    <numFmt numFmtId="170" formatCode="[$-10409]0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Segoe UI"/>
      <family val="2"/>
    </font>
    <font>
      <sz val="11"/>
      <name val="Calibr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theme="0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1" fillId="0" borderId="0" xfId="1" applyFont="1" applyBorder="1" applyAlignment="1">
      <alignment horizontal="center"/>
    </xf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0" fontId="7" fillId="0" borderId="0" xfId="0" applyFont="1"/>
    <xf numFmtId="43" fontId="4" fillId="0" borderId="0" xfId="1" applyFont="1" applyAlignment="1">
      <alignment horizontal="center"/>
    </xf>
    <xf numFmtId="166" fontId="2" fillId="0" borderId="0" xfId="1" applyNumberFormat="1" applyFont="1"/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4" fontId="2" fillId="3" borderId="2" xfId="0" applyNumberFormat="1" applyFont="1" applyFill="1" applyBorder="1"/>
    <xf numFmtId="4" fontId="4" fillId="4" borderId="0" xfId="0" applyNumberFormat="1" applyFont="1" applyFill="1" applyAlignment="1">
      <alignment horizontal="center" wrapText="1"/>
    </xf>
    <xf numFmtId="4" fontId="2" fillId="0" borderId="4" xfId="1" applyNumberFormat="1" applyFont="1" applyBorder="1" applyAlignment="1">
      <alignment horizontal="left" wrapText="1"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1" applyNumberFormat="1" applyFont="1" applyAlignment="1"/>
    <xf numFmtId="4" fontId="8" fillId="0" borderId="0" xfId="0" applyNumberFormat="1" applyFont="1"/>
    <xf numFmtId="4" fontId="3" fillId="0" borderId="0" xfId="0" applyNumberFormat="1" applyFont="1"/>
    <xf numFmtId="43" fontId="7" fillId="0" borderId="0" xfId="1" applyFont="1"/>
    <xf numFmtId="0" fontId="11" fillId="0" borderId="0" xfId="0" applyFont="1"/>
    <xf numFmtId="43" fontId="11" fillId="0" borderId="0" xfId="1" applyFont="1"/>
    <xf numFmtId="0" fontId="12" fillId="9" borderId="15" xfId="0" applyFont="1" applyFill="1" applyBorder="1" applyAlignment="1">
      <alignment horizontal="center" vertical="top" wrapText="1" readingOrder="1"/>
    </xf>
    <xf numFmtId="0" fontId="13" fillId="9" borderId="15" xfId="0" applyFont="1" applyFill="1" applyBorder="1" applyAlignment="1">
      <alignment horizontal="center" vertical="top" wrapText="1" readingOrder="1"/>
    </xf>
    <xf numFmtId="0" fontId="10" fillId="10" borderId="16" xfId="0" applyFont="1" applyFill="1" applyBorder="1" applyAlignment="1">
      <alignment vertical="top" wrapText="1" readingOrder="1"/>
    </xf>
    <xf numFmtId="0" fontId="10" fillId="10" borderId="17" xfId="0" applyFont="1" applyFill="1" applyBorder="1" applyAlignment="1">
      <alignment vertical="top" wrapText="1" readingOrder="1"/>
    </xf>
    <xf numFmtId="167" fontId="14" fillId="10" borderId="17" xfId="0" applyNumberFormat="1" applyFont="1" applyFill="1" applyBorder="1" applyAlignment="1">
      <alignment vertical="top" wrapText="1" readingOrder="1"/>
    </xf>
    <xf numFmtId="168" fontId="14" fillId="10" borderId="17" xfId="0" applyNumberFormat="1" applyFont="1" applyFill="1" applyBorder="1" applyAlignment="1">
      <alignment horizontal="right" vertical="top" wrapText="1" readingOrder="1"/>
    </xf>
    <xf numFmtId="169" fontId="14" fillId="10" borderId="17" xfId="0" applyNumberFormat="1" applyFont="1" applyFill="1" applyBorder="1" applyAlignment="1">
      <alignment horizontal="right" vertical="top" wrapText="1" readingOrder="1"/>
    </xf>
    <xf numFmtId="170" fontId="14" fillId="10" borderId="17" xfId="0" applyNumberFormat="1" applyFont="1" applyFill="1" applyBorder="1" applyAlignment="1">
      <alignment horizontal="right" vertical="top" wrapText="1" readingOrder="1"/>
    </xf>
    <xf numFmtId="0" fontId="10" fillId="5" borderId="16" xfId="0" applyFont="1" applyFill="1" applyBorder="1" applyAlignment="1">
      <alignment vertical="top" wrapText="1" readingOrder="1"/>
    </xf>
    <xf numFmtId="0" fontId="10" fillId="5" borderId="17" xfId="0" applyFont="1" applyFill="1" applyBorder="1" applyAlignment="1">
      <alignment vertical="top" wrapText="1" readingOrder="1"/>
    </xf>
    <xf numFmtId="167" fontId="14" fillId="5" borderId="17" xfId="0" applyNumberFormat="1" applyFont="1" applyFill="1" applyBorder="1" applyAlignment="1">
      <alignment vertical="top" wrapText="1" readingOrder="1"/>
    </xf>
    <xf numFmtId="168" fontId="14" fillId="5" borderId="17" xfId="0" applyNumberFormat="1" applyFont="1" applyFill="1" applyBorder="1" applyAlignment="1">
      <alignment horizontal="right" vertical="top" wrapText="1" readingOrder="1"/>
    </xf>
    <xf numFmtId="169" fontId="14" fillId="5" borderId="17" xfId="0" applyNumberFormat="1" applyFont="1" applyFill="1" applyBorder="1" applyAlignment="1">
      <alignment horizontal="right" vertical="top" wrapText="1" readingOrder="1"/>
    </xf>
    <xf numFmtId="170" fontId="14" fillId="5" borderId="17" xfId="0" applyNumberFormat="1" applyFont="1" applyFill="1" applyBorder="1" applyAlignment="1">
      <alignment horizontal="right" vertical="top" wrapText="1" readingOrder="1"/>
    </xf>
    <xf numFmtId="49" fontId="16" fillId="0" borderId="0" xfId="0" applyNumberFormat="1" applyFont="1" applyAlignment="1">
      <alignment horizontal="left"/>
    </xf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" fontId="2" fillId="5" borderId="0" xfId="0" applyNumberFormat="1" applyFont="1" applyFill="1" applyAlignment="1">
      <alignment horizontal="right" wrapText="1"/>
    </xf>
    <xf numFmtId="43" fontId="2" fillId="5" borderId="5" xfId="1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2" fillId="0" borderId="0" xfId="1" applyFont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4" fillId="4" borderId="0" xfId="0" applyNumberFormat="1" applyFont="1" applyFill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11" borderId="0" xfId="0" applyFill="1"/>
    <xf numFmtId="0" fontId="4" fillId="12" borderId="0" xfId="0" applyFont="1" applyFill="1" applyAlignment="1">
      <alignment horizontal="center" wrapText="1"/>
    </xf>
    <xf numFmtId="43" fontId="2" fillId="11" borderId="0" xfId="1" applyFont="1" applyFill="1" applyBorder="1" applyAlignment="1">
      <alignment horizontal="left" wrapText="1"/>
    </xf>
    <xf numFmtId="40" fontId="2" fillId="11" borderId="0" xfId="1" applyNumberFormat="1" applyFont="1" applyFill="1" applyBorder="1" applyAlignment="1">
      <alignment wrapText="1"/>
    </xf>
    <xf numFmtId="40" fontId="0" fillId="11" borderId="0" xfId="1" applyNumberFormat="1" applyFont="1" applyFill="1" applyBorder="1" applyAlignment="1"/>
    <xf numFmtId="40" fontId="2" fillId="11" borderId="0" xfId="1" applyNumberFormat="1" applyFont="1" applyFill="1" applyBorder="1" applyAlignment="1"/>
    <xf numFmtId="40" fontId="0" fillId="11" borderId="0" xfId="0" applyNumberFormat="1" applyFill="1"/>
    <xf numFmtId="164" fontId="2" fillId="12" borderId="0" xfId="0" applyNumberFormat="1" applyFont="1" applyFill="1" applyAlignment="1">
      <alignment horizontal="right" wrapText="1"/>
    </xf>
    <xf numFmtId="0" fontId="0" fillId="11" borderId="0" xfId="0" applyFill="1" applyAlignment="1">
      <alignment horizontal="right"/>
    </xf>
    <xf numFmtId="164" fontId="2" fillId="11" borderId="4" xfId="0" applyNumberFormat="1" applyFont="1" applyFill="1" applyBorder="1" applyAlignment="1">
      <alignment horizontal="right" wrapText="1"/>
    </xf>
    <xf numFmtId="164" fontId="2" fillId="12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3" borderId="0" xfId="0" applyFill="1"/>
    <xf numFmtId="43" fontId="0" fillId="13" borderId="0" xfId="1" applyFont="1" applyFill="1"/>
    <xf numFmtId="49" fontId="7" fillId="0" borderId="7" xfId="0" applyNumberFormat="1" applyFont="1" applyBorder="1" applyAlignment="1">
      <alignment horizontal="left"/>
    </xf>
    <xf numFmtId="0" fontId="11" fillId="0" borderId="7" xfId="0" applyFont="1" applyBorder="1"/>
    <xf numFmtId="43" fontId="11" fillId="0" borderId="7" xfId="1" applyFont="1" applyFill="1" applyBorder="1"/>
    <xf numFmtId="43" fontId="18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165" fontId="7" fillId="0" borderId="0" xfId="0" applyNumberFormat="1" applyFont="1"/>
    <xf numFmtId="0" fontId="18" fillId="0" borderId="7" xfId="0" applyFont="1" applyBorder="1"/>
    <xf numFmtId="0" fontId="18" fillId="6" borderId="7" xfId="0" applyFont="1" applyFill="1" applyBorder="1"/>
    <xf numFmtId="43" fontId="19" fillId="6" borderId="7" xfId="1" applyFont="1" applyFill="1" applyBorder="1"/>
    <xf numFmtId="0" fontId="12" fillId="9" borderId="18" xfId="0" applyFont="1" applyFill="1" applyBorder="1" applyAlignment="1">
      <alignment horizontal="center" vertical="top" wrapText="1" readingOrder="1"/>
    </xf>
    <xf numFmtId="0" fontId="10" fillId="10" borderId="19" xfId="0" applyFont="1" applyFill="1" applyBorder="1" applyAlignment="1">
      <alignment vertical="top" wrapText="1" readingOrder="1"/>
    </xf>
    <xf numFmtId="169" fontId="14" fillId="10" borderId="17" xfId="0" applyNumberFormat="1" applyFont="1" applyFill="1" applyBorder="1" applyAlignment="1">
      <alignment vertical="top" wrapText="1" readingOrder="1"/>
    </xf>
    <xf numFmtId="0" fontId="14" fillId="10" borderId="20" xfId="0" applyFont="1" applyFill="1" applyBorder="1" applyAlignment="1">
      <alignment horizontal="right" vertical="top" wrapText="1" readingOrder="1"/>
    </xf>
    <xf numFmtId="0" fontId="10" fillId="5" borderId="19" xfId="0" applyFont="1" applyFill="1" applyBorder="1" applyAlignment="1">
      <alignment vertical="top" wrapText="1" readingOrder="1"/>
    </xf>
    <xf numFmtId="169" fontId="14" fillId="5" borderId="17" xfId="0" applyNumberFormat="1" applyFont="1" applyFill="1" applyBorder="1" applyAlignment="1">
      <alignment vertical="top" wrapText="1" readingOrder="1"/>
    </xf>
    <xf numFmtId="0" fontId="14" fillId="5" borderId="20" xfId="0" applyFont="1" applyFill="1" applyBorder="1" applyAlignment="1">
      <alignment horizontal="right" vertical="top" wrapText="1" readingOrder="1"/>
    </xf>
    <xf numFmtId="49" fontId="7" fillId="0" borderId="13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right"/>
    </xf>
    <xf numFmtId="165" fontId="7" fillId="0" borderId="13" xfId="0" applyNumberFormat="1" applyFont="1" applyBorder="1"/>
    <xf numFmtId="165" fontId="16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sheetPr>
    <pageSetUpPr fitToPage="1"/>
  </sheetPr>
  <dimension ref="A1:AC226"/>
  <sheetViews>
    <sheetView view="pageBreakPreview" topLeftCell="A94" zoomScale="70" zoomScaleNormal="115" zoomScaleSheetLayoutView="70" workbookViewId="0">
      <selection activeCell="R56" sqref="R56"/>
    </sheetView>
  </sheetViews>
  <sheetFormatPr baseColWidth="10" defaultColWidth="9.140625" defaultRowHeight="15" x14ac:dyDescent="0.25"/>
  <cols>
    <col min="1" max="1" width="52.7109375" customWidth="1"/>
    <col min="2" max="2" width="23.7109375" style="19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8" width="19.7109375" customWidth="1"/>
    <col min="9" max="9" width="19.7109375" bestFit="1" customWidth="1"/>
    <col min="10" max="10" width="19.28515625" bestFit="1" customWidth="1"/>
    <col min="11" max="12" width="7.42578125" hidden="1" customWidth="1"/>
    <col min="13" max="13" width="7.5703125" hidden="1" customWidth="1"/>
    <col min="14" max="14" width="12.5703125" hidden="1" customWidth="1"/>
    <col min="15" max="15" width="9.140625" hidden="1" customWidth="1"/>
    <col min="16" max="16" width="12" hidden="1" customWidth="1"/>
    <col min="17" max="17" width="11.42578125" hidden="1" customWidth="1"/>
    <col min="18" max="18" width="25.1406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66"/>
      <c r="B1" s="166"/>
      <c r="E1"/>
    </row>
    <row r="2" spans="1:29" x14ac:dyDescent="0.25">
      <c r="A2" s="166"/>
      <c r="B2" s="166"/>
      <c r="E2"/>
    </row>
    <row r="3" spans="1:29" x14ac:dyDescent="0.25">
      <c r="A3" s="166"/>
      <c r="B3" s="166"/>
      <c r="E3"/>
    </row>
    <row r="4" spans="1:29" x14ac:dyDescent="0.25">
      <c r="A4" s="166"/>
      <c r="B4" s="166"/>
      <c r="E4"/>
    </row>
    <row r="5" spans="1:29" x14ac:dyDescent="0.25">
      <c r="A5" s="166"/>
      <c r="B5" s="166"/>
      <c r="E5"/>
    </row>
    <row r="6" spans="1:29" x14ac:dyDescent="0.25">
      <c r="A6" s="166"/>
      <c r="B6" s="166"/>
      <c r="E6"/>
    </row>
    <row r="7" spans="1:29" ht="18.75" x14ac:dyDescent="0.3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29" ht="15.75" x14ac:dyDescent="0.25">
      <c r="A8" s="168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</row>
    <row r="9" spans="1:29" ht="15.75" x14ac:dyDescent="0.25">
      <c r="A9" s="168" t="s">
        <v>503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</row>
    <row r="10" spans="1:29" x14ac:dyDescent="0.25">
      <c r="A10" s="169" t="s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29" ht="15" customHeight="1" x14ac:dyDescent="0.25">
      <c r="A11" s="5"/>
      <c r="B11" s="82"/>
      <c r="C11" s="26"/>
      <c r="D11" s="26"/>
      <c r="E11" s="129"/>
      <c r="F11" s="170" t="s">
        <v>93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</row>
    <row r="12" spans="1:29" ht="31.5" x14ac:dyDescent="0.25">
      <c r="A12" s="6" t="s">
        <v>2</v>
      </c>
      <c r="B12" s="83" t="s">
        <v>106</v>
      </c>
      <c r="C12" s="7" t="s">
        <v>92</v>
      </c>
      <c r="D12" s="7" t="s">
        <v>555</v>
      </c>
      <c r="E12" s="130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84"/>
      <c r="C13" s="10"/>
      <c r="D13" s="10"/>
      <c r="E13" s="13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21" customHeight="1" x14ac:dyDescent="0.25">
      <c r="A14" s="12" t="s">
        <v>16</v>
      </c>
      <c r="B14" s="86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132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>+F14+G14+H14+I14+J14+K14+L14+M14+N14+O14+P14+Q14</f>
        <v>261584321</v>
      </c>
      <c r="T14" s="16"/>
    </row>
    <row r="15" spans="1:29" ht="24.95" customHeight="1" x14ac:dyDescent="0.25">
      <c r="A15" s="17" t="s">
        <v>17</v>
      </c>
      <c r="B15" s="85">
        <v>655802812</v>
      </c>
      <c r="C15" s="18"/>
      <c r="D15" s="18">
        <f>+B15+C15</f>
        <v>655802812</v>
      </c>
      <c r="E15" s="133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/>
      <c r="L15" s="2"/>
      <c r="M15" s="2"/>
      <c r="N15" s="2"/>
      <c r="O15" s="2"/>
      <c r="P15" s="2"/>
      <c r="Q15" s="2"/>
      <c r="R15" s="2">
        <f>+F15+G15+H15+I15+J15+K15+L15+M15+N15+O15+P15+Q15</f>
        <v>217123134</v>
      </c>
    </row>
    <row r="16" spans="1:29" ht="24.95" customHeight="1" x14ac:dyDescent="0.25">
      <c r="A16" s="17" t="s">
        <v>18</v>
      </c>
      <c r="B16" s="85">
        <v>37713685</v>
      </c>
      <c r="C16" s="18"/>
      <c r="D16" s="18">
        <f t="shared" ref="D16:D19" si="1">+B16+C16</f>
        <v>37713685</v>
      </c>
      <c r="E16" s="133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/>
      <c r="L16" s="2"/>
      <c r="M16" s="2"/>
      <c r="N16" s="2"/>
      <c r="O16" s="2"/>
      <c r="P16" s="2"/>
      <c r="Q16" s="2"/>
      <c r="R16" s="2">
        <f t="shared" ref="R16:R78" si="2">+F16+G16+H16+I16+J16+K16+L16+M16+N16+O16+P16+Q16</f>
        <v>15513438</v>
      </c>
    </row>
    <row r="17" spans="1:20" ht="24.95" customHeight="1" x14ac:dyDescent="0.25">
      <c r="A17" s="17" t="s">
        <v>19</v>
      </c>
      <c r="B17" s="85">
        <v>331800</v>
      </c>
      <c r="C17" s="18"/>
      <c r="D17" s="18">
        <f t="shared" si="1"/>
        <v>331800</v>
      </c>
      <c r="E17" s="133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2"/>
        <v>0</v>
      </c>
    </row>
    <row r="18" spans="1:20" ht="24.95" customHeight="1" x14ac:dyDescent="0.25">
      <c r="A18" s="17" t="s">
        <v>20</v>
      </c>
      <c r="B18" s="85">
        <v>119182767</v>
      </c>
      <c r="C18" s="18"/>
      <c r="D18" s="18">
        <f t="shared" si="1"/>
        <v>119182767</v>
      </c>
      <c r="E18" s="133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/>
      <c r="L18" s="11"/>
      <c r="M18" s="11"/>
      <c r="O18" s="11"/>
      <c r="P18" s="11"/>
      <c r="Q18" s="11"/>
      <c r="R18" s="11">
        <f t="shared" si="2"/>
        <v>948946</v>
      </c>
    </row>
    <row r="19" spans="1:20" ht="24.95" customHeight="1" x14ac:dyDescent="0.25">
      <c r="A19" s="17" t="s">
        <v>21</v>
      </c>
      <c r="B19" s="85">
        <v>81901989</v>
      </c>
      <c r="C19" s="18"/>
      <c r="D19" s="18">
        <f t="shared" si="1"/>
        <v>81901989</v>
      </c>
      <c r="E19" s="133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/>
      <c r="L19" s="11"/>
      <c r="M19" s="11"/>
      <c r="N19" s="20"/>
      <c r="O19" s="11"/>
      <c r="P19" s="11"/>
      <c r="Q19" s="11"/>
      <c r="R19" s="11">
        <f t="shared" si="2"/>
        <v>27998803</v>
      </c>
    </row>
    <row r="20" spans="1:20" ht="24.95" customHeight="1" x14ac:dyDescent="0.25">
      <c r="A20" s="12" t="s">
        <v>22</v>
      </c>
      <c r="B20" s="86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486063671</v>
      </c>
      <c r="E20" s="134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29">
        <f t="shared" si="3"/>
        <v>0</v>
      </c>
      <c r="O20" s="29">
        <f t="shared" si="3"/>
        <v>0</v>
      </c>
      <c r="P20" s="29">
        <f>+P21+P22+P23+P24+P25+P26+P27+P28+P29</f>
        <v>0</v>
      </c>
      <c r="Q20" s="29">
        <f>+Q21+Q22+Q23+Q24+Q25+Q26+Q27+Q28+Q29</f>
        <v>0</v>
      </c>
      <c r="R20" s="29">
        <f t="shared" si="2"/>
        <v>84436979</v>
      </c>
    </row>
    <row r="21" spans="1:20" ht="27.75" customHeight="1" x14ac:dyDescent="0.25">
      <c r="A21" s="17" t="s">
        <v>23</v>
      </c>
      <c r="B21" s="85">
        <v>27715406</v>
      </c>
      <c r="C21" s="18"/>
      <c r="D21" s="18">
        <f>+B21+C21</f>
        <v>27715406</v>
      </c>
      <c r="E21" s="133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/>
      <c r="L21" s="11"/>
      <c r="M21" s="11"/>
      <c r="N21" s="11"/>
      <c r="O21" s="11"/>
      <c r="P21" s="11"/>
      <c r="Q21" s="11"/>
      <c r="R21" s="11">
        <f t="shared" si="2"/>
        <v>10430371</v>
      </c>
      <c r="T21" s="19">
        <v>2665114.5299999998</v>
      </c>
    </row>
    <row r="22" spans="1:20" ht="30.75" customHeight="1" x14ac:dyDescent="0.25">
      <c r="A22" s="17" t="s">
        <v>24</v>
      </c>
      <c r="B22" s="85">
        <v>49275894</v>
      </c>
      <c r="C22" s="18"/>
      <c r="D22" s="18">
        <f t="shared" ref="D22:D29" si="4">+B22+C22</f>
        <v>49275894</v>
      </c>
      <c r="E22" s="133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/>
      <c r="L22" s="11"/>
      <c r="M22" s="11"/>
      <c r="N22" s="11"/>
      <c r="O22" s="11"/>
      <c r="P22" s="11"/>
      <c r="Q22" s="11"/>
      <c r="R22" s="11">
        <f t="shared" si="2"/>
        <v>5933118</v>
      </c>
      <c r="T22" s="19">
        <v>2795738.31</v>
      </c>
    </row>
    <row r="23" spans="1:20" ht="24.95" customHeight="1" x14ac:dyDescent="0.25">
      <c r="A23" s="17" t="s">
        <v>25</v>
      </c>
      <c r="B23" s="85">
        <v>9300000</v>
      </c>
      <c r="C23" s="18"/>
      <c r="D23" s="18">
        <f t="shared" si="4"/>
        <v>9300000</v>
      </c>
      <c r="E23" s="133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/>
      <c r="L23" s="11"/>
      <c r="M23" s="11"/>
      <c r="N23" s="11"/>
      <c r="O23" s="11"/>
      <c r="P23" s="11"/>
      <c r="Q23" s="11"/>
      <c r="R23" s="11">
        <f t="shared" si="2"/>
        <v>3671015</v>
      </c>
      <c r="T23" s="19">
        <v>316567.02</v>
      </c>
    </row>
    <row r="24" spans="1:20" ht="24.95" customHeight="1" x14ac:dyDescent="0.25">
      <c r="A24" s="17" t="s">
        <v>26</v>
      </c>
      <c r="B24" s="85">
        <v>4090000</v>
      </c>
      <c r="C24" s="18"/>
      <c r="D24" s="18">
        <f t="shared" si="4"/>
        <v>4090000</v>
      </c>
      <c r="E24" s="133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/>
      <c r="L24" s="11"/>
      <c r="M24" s="11"/>
      <c r="N24" s="11"/>
      <c r="O24" s="11"/>
      <c r="P24" s="11"/>
      <c r="Q24" s="11"/>
      <c r="R24" s="11">
        <f t="shared" si="2"/>
        <v>740100</v>
      </c>
    </row>
    <row r="25" spans="1:20" ht="24.95" customHeight="1" x14ac:dyDescent="0.25">
      <c r="A25" s="17" t="s">
        <v>27</v>
      </c>
      <c r="B25" s="85">
        <v>78238094</v>
      </c>
      <c r="C25" s="18"/>
      <c r="D25" s="18">
        <f t="shared" si="4"/>
        <v>78238094</v>
      </c>
      <c r="E25" s="133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/>
      <c r="L25" s="11"/>
      <c r="M25" s="11"/>
      <c r="N25" s="11"/>
      <c r="O25" s="11"/>
      <c r="P25" s="11"/>
      <c r="Q25" s="11"/>
      <c r="R25" s="11">
        <f t="shared" si="2"/>
        <v>13298974</v>
      </c>
    </row>
    <row r="26" spans="1:20" ht="24.95" customHeight="1" x14ac:dyDescent="0.25">
      <c r="A26" s="17" t="s">
        <v>28</v>
      </c>
      <c r="B26" s="85">
        <v>55665700</v>
      </c>
      <c r="C26" s="18"/>
      <c r="D26" s="18">
        <f t="shared" si="4"/>
        <v>55665700</v>
      </c>
      <c r="E26" s="133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/>
      <c r="L26" s="11"/>
      <c r="M26" s="11"/>
      <c r="N26" s="11"/>
      <c r="O26" s="11"/>
      <c r="P26" s="11"/>
      <c r="Q26" s="11"/>
      <c r="R26" s="11">
        <f t="shared" si="2"/>
        <v>18752580</v>
      </c>
    </row>
    <row r="27" spans="1:20" ht="43.5" customHeight="1" x14ac:dyDescent="0.25">
      <c r="A27" s="17" t="s">
        <v>29</v>
      </c>
      <c r="B27" s="85">
        <v>20575345</v>
      </c>
      <c r="C27" s="18"/>
      <c r="D27" s="18">
        <f t="shared" si="4"/>
        <v>20575345</v>
      </c>
      <c r="E27" s="133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/>
      <c r="L27" s="11"/>
      <c r="M27" s="11"/>
      <c r="N27" s="11"/>
      <c r="O27" s="11"/>
      <c r="P27" s="21"/>
      <c r="Q27" s="21"/>
      <c r="R27" s="11">
        <f t="shared" si="2"/>
        <v>1089531</v>
      </c>
    </row>
    <row r="28" spans="1:20" ht="51.75" customHeight="1" x14ac:dyDescent="0.25">
      <c r="A28" s="17" t="s">
        <v>30</v>
      </c>
      <c r="B28" s="85">
        <v>233881678</v>
      </c>
      <c r="C28" s="18"/>
      <c r="D28" s="18">
        <f t="shared" si="4"/>
        <v>233881678</v>
      </c>
      <c r="E28" s="133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/>
      <c r="L28" s="11"/>
      <c r="M28" s="11"/>
      <c r="N28" s="11"/>
      <c r="O28" s="11"/>
      <c r="P28" s="11"/>
      <c r="Q28" s="11"/>
      <c r="R28" s="11">
        <f t="shared" si="2"/>
        <v>29738661</v>
      </c>
    </row>
    <row r="29" spans="1:20" ht="24.95" customHeight="1" x14ac:dyDescent="0.25">
      <c r="A29" s="17" t="s">
        <v>31</v>
      </c>
      <c r="B29" s="85">
        <f>7321554</f>
        <v>7321554</v>
      </c>
      <c r="C29" s="18"/>
      <c r="D29" s="18">
        <f t="shared" si="4"/>
        <v>7321554</v>
      </c>
      <c r="E29" s="133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/>
      <c r="L29" s="11"/>
      <c r="M29" s="11"/>
      <c r="O29" s="11"/>
      <c r="P29" s="11"/>
      <c r="Q29" s="11"/>
      <c r="R29" s="11">
        <f t="shared" si="2"/>
        <v>782629</v>
      </c>
    </row>
    <row r="30" spans="1:20" ht="24.95" customHeight="1" x14ac:dyDescent="0.25">
      <c r="A30" s="12" t="s">
        <v>32</v>
      </c>
      <c r="B30" s="86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59741763</v>
      </c>
      <c r="E30" s="134"/>
      <c r="F30" s="14">
        <f>+F31+F32+F33+F34+F35+F36+F37+F38+F39</f>
        <v>1530088</v>
      </c>
      <c r="G30" s="14">
        <f t="shared" ref="G30:Q30" si="5">+G31+G32+G33+G34+G35+G36+G37+G38+G39</f>
        <v>2268981</v>
      </c>
      <c r="H30" s="14">
        <f t="shared" si="5"/>
        <v>2350972</v>
      </c>
      <c r="I30" s="14">
        <f t="shared" si="5"/>
        <v>1539838</v>
      </c>
      <c r="J30" s="14">
        <f t="shared" si="5"/>
        <v>5996797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5">
        <f t="shared" si="5"/>
        <v>0</v>
      </c>
      <c r="Q30" s="15">
        <f t="shared" si="5"/>
        <v>0</v>
      </c>
      <c r="R30" s="15">
        <f t="shared" si="2"/>
        <v>13686676</v>
      </c>
    </row>
    <row r="31" spans="1:20" ht="30" customHeight="1" x14ac:dyDescent="0.25">
      <c r="A31" s="17" t="s">
        <v>33</v>
      </c>
      <c r="B31" s="85">
        <v>2809631</v>
      </c>
      <c r="C31" s="18"/>
      <c r="D31" s="18">
        <f>+B31+C31</f>
        <v>2809631</v>
      </c>
      <c r="E31" s="133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/>
      <c r="L31" s="11"/>
      <c r="M31" s="11"/>
      <c r="N31" s="11"/>
      <c r="O31" s="11"/>
      <c r="P31" s="11"/>
      <c r="Q31" s="11"/>
      <c r="R31" s="11">
        <f t="shared" si="2"/>
        <v>927371</v>
      </c>
    </row>
    <row r="32" spans="1:20" ht="24.95" customHeight="1" x14ac:dyDescent="0.25">
      <c r="A32" s="17" t="s">
        <v>34</v>
      </c>
      <c r="B32" s="85">
        <v>5801854</v>
      </c>
      <c r="C32" s="18"/>
      <c r="D32" s="18">
        <f t="shared" ref="D32:D39" si="6">+B32+C32</f>
        <v>5801854</v>
      </c>
      <c r="E32" s="133"/>
      <c r="F32" s="2">
        <v>11446</v>
      </c>
      <c r="G32" s="11"/>
      <c r="H32" s="11">
        <v>12403</v>
      </c>
      <c r="I32" s="2">
        <v>203668</v>
      </c>
      <c r="J32" s="2"/>
      <c r="K32" s="11"/>
      <c r="L32" s="11"/>
      <c r="M32" s="11"/>
      <c r="N32" s="11"/>
      <c r="O32" s="11"/>
      <c r="P32" s="11"/>
      <c r="Q32" s="11"/>
      <c r="R32" s="11">
        <f t="shared" si="2"/>
        <v>227517</v>
      </c>
    </row>
    <row r="33" spans="1:18" ht="30" customHeight="1" x14ac:dyDescent="0.25">
      <c r="A33" s="17" t="s">
        <v>35</v>
      </c>
      <c r="B33" s="85">
        <v>4660086</v>
      </c>
      <c r="C33" s="18"/>
      <c r="D33" s="18">
        <f t="shared" si="6"/>
        <v>4660086</v>
      </c>
      <c r="E33" s="133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/>
      <c r="L33" s="11"/>
      <c r="M33" s="11"/>
      <c r="N33" s="11"/>
      <c r="O33" s="11"/>
      <c r="P33" s="11"/>
      <c r="Q33" s="11"/>
      <c r="R33" s="11">
        <f t="shared" si="2"/>
        <v>3902245</v>
      </c>
    </row>
    <row r="34" spans="1:18" ht="24.95" customHeight="1" x14ac:dyDescent="0.25">
      <c r="A34" s="17" t="s">
        <v>36</v>
      </c>
      <c r="B34" s="85">
        <v>151739</v>
      </c>
      <c r="C34" s="18"/>
      <c r="D34" s="18">
        <f t="shared" si="6"/>
        <v>151739</v>
      </c>
      <c r="E34" s="133"/>
      <c r="F34" s="2"/>
      <c r="G34" s="11"/>
      <c r="H34" s="11"/>
      <c r="I34" s="11"/>
      <c r="J34" s="11">
        <v>1976</v>
      </c>
      <c r="K34" s="11"/>
      <c r="L34" s="11"/>
      <c r="M34" s="11"/>
      <c r="N34" s="11"/>
      <c r="O34" s="11"/>
      <c r="P34" s="11"/>
      <c r="Q34" s="11"/>
      <c r="R34" s="11">
        <f t="shared" si="2"/>
        <v>1976</v>
      </c>
    </row>
    <row r="35" spans="1:18" ht="33" customHeight="1" x14ac:dyDescent="0.25">
      <c r="A35" s="17" t="s">
        <v>37</v>
      </c>
      <c r="B35" s="85">
        <v>1022642</v>
      </c>
      <c r="C35" s="18"/>
      <c r="D35" s="18">
        <f t="shared" si="6"/>
        <v>1022642</v>
      </c>
      <c r="E35" s="133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/>
      <c r="L35" s="11"/>
      <c r="M35" s="11"/>
      <c r="N35" s="11"/>
      <c r="O35" s="11"/>
      <c r="P35" s="11"/>
      <c r="Q35" s="11"/>
      <c r="R35" s="11">
        <f t="shared" si="2"/>
        <v>310728</v>
      </c>
    </row>
    <row r="36" spans="1:18" ht="35.25" customHeight="1" x14ac:dyDescent="0.25">
      <c r="A36" s="17" t="s">
        <v>38</v>
      </c>
      <c r="B36" s="85">
        <v>309360</v>
      </c>
      <c r="C36" s="18"/>
      <c r="D36" s="18">
        <f t="shared" si="6"/>
        <v>309360</v>
      </c>
      <c r="E36" s="133"/>
      <c r="F36" s="2"/>
      <c r="G36" s="11"/>
      <c r="H36" s="11">
        <v>945</v>
      </c>
      <c r="I36" s="2"/>
      <c r="J36" s="2">
        <v>4760</v>
      </c>
      <c r="K36" s="11"/>
      <c r="L36" s="11"/>
      <c r="M36" s="11"/>
      <c r="N36" s="11"/>
      <c r="O36" s="11"/>
      <c r="P36" s="11"/>
      <c r="Q36" s="11"/>
      <c r="R36" s="11">
        <f t="shared" si="2"/>
        <v>5705</v>
      </c>
    </row>
    <row r="37" spans="1:18" ht="33.75" customHeight="1" x14ac:dyDescent="0.25">
      <c r="A37" s="17" t="s">
        <v>39</v>
      </c>
      <c r="B37" s="85">
        <v>28950879</v>
      </c>
      <c r="C37" s="18"/>
      <c r="D37" s="18">
        <f t="shared" si="6"/>
        <v>28950879</v>
      </c>
      <c r="E37" s="133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/>
      <c r="L37" s="11"/>
      <c r="M37" s="11"/>
      <c r="N37" s="11"/>
      <c r="O37" s="11"/>
      <c r="P37" s="11"/>
      <c r="Q37" s="11"/>
      <c r="R37" s="11">
        <f t="shared" si="2"/>
        <v>5955749</v>
      </c>
    </row>
    <row r="38" spans="1:18" ht="35.25" customHeight="1" x14ac:dyDescent="0.25">
      <c r="A38" s="17" t="s">
        <v>40</v>
      </c>
      <c r="B38" s="85"/>
      <c r="C38" s="18"/>
      <c r="D38" s="18">
        <f t="shared" si="6"/>
        <v>0</v>
      </c>
      <c r="E38" s="133"/>
      <c r="F38" s="2">
        <v>0</v>
      </c>
      <c r="G38" s="11"/>
      <c r="H38" s="11"/>
      <c r="K38" s="11"/>
      <c r="L38" s="11"/>
      <c r="M38" s="11"/>
      <c r="R38" s="27">
        <f t="shared" si="2"/>
        <v>0</v>
      </c>
    </row>
    <row r="39" spans="1:18" ht="24.95" customHeight="1" x14ac:dyDescent="0.25">
      <c r="A39" s="17" t="s">
        <v>41</v>
      </c>
      <c r="B39" s="85">
        <f>15814655</f>
        <v>15814655</v>
      </c>
      <c r="C39" s="18">
        <v>220917</v>
      </c>
      <c r="D39" s="18">
        <f t="shared" si="6"/>
        <v>16035572</v>
      </c>
      <c r="E39" s="133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/>
      <c r="L39" s="11"/>
      <c r="M39" s="11"/>
      <c r="N39" s="11"/>
      <c r="O39" s="11"/>
      <c r="P39" s="11"/>
      <c r="Q39" s="11"/>
      <c r="R39" s="11">
        <f t="shared" si="2"/>
        <v>2355385</v>
      </c>
    </row>
    <row r="40" spans="1:18" ht="24.95" customHeight="1" x14ac:dyDescent="0.25">
      <c r="A40" s="12" t="s">
        <v>42</v>
      </c>
      <c r="B40" s="86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134"/>
      <c r="F40" s="14">
        <f>+F41+F42+F43+F44+F45+F46+F47</f>
        <v>20000</v>
      </c>
      <c r="G40" s="14">
        <f t="shared" ref="G40:Q40" si="7">+G41+G42+G43+G44+G45+G46+G47</f>
        <v>20000</v>
      </c>
      <c r="H40" s="14">
        <f t="shared" si="7"/>
        <v>652531</v>
      </c>
      <c r="I40" s="14">
        <f t="shared" si="7"/>
        <v>10000</v>
      </c>
      <c r="J40" s="14">
        <f t="shared" si="7"/>
        <v>63523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15">
        <f t="shared" si="7"/>
        <v>0</v>
      </c>
      <c r="Q40" s="15">
        <f t="shared" si="7"/>
        <v>0</v>
      </c>
      <c r="R40" s="15">
        <f t="shared" si="2"/>
        <v>766054</v>
      </c>
    </row>
    <row r="41" spans="1:18" ht="42.75" customHeight="1" x14ac:dyDescent="0.25">
      <c r="A41" s="17" t="s">
        <v>43</v>
      </c>
      <c r="B41" s="85">
        <v>4890000</v>
      </c>
      <c r="C41" s="18"/>
      <c r="D41" s="18">
        <f>+B41+C41</f>
        <v>4890000</v>
      </c>
      <c r="E41" s="133"/>
      <c r="F41" s="2"/>
      <c r="G41" s="11">
        <v>20000</v>
      </c>
      <c r="H41" s="11">
        <v>652531</v>
      </c>
      <c r="I41" s="11">
        <v>10000</v>
      </c>
      <c r="J41" s="11"/>
      <c r="K41" s="11"/>
      <c r="L41" s="11"/>
      <c r="M41" s="11"/>
      <c r="N41" s="11"/>
      <c r="O41" s="11"/>
      <c r="P41" s="11"/>
      <c r="Q41" s="11"/>
      <c r="R41" s="11">
        <f t="shared" si="2"/>
        <v>682531</v>
      </c>
    </row>
    <row r="42" spans="1:18" ht="33.75" hidden="1" customHeight="1" x14ac:dyDescent="0.25">
      <c r="A42" s="17" t="s">
        <v>44</v>
      </c>
      <c r="B42" s="85"/>
      <c r="C42" s="18"/>
      <c r="D42" s="18">
        <f t="shared" ref="D42:D47" si="8">+B42+C42</f>
        <v>0</v>
      </c>
      <c r="E42" s="133"/>
      <c r="F42" s="2">
        <v>0</v>
      </c>
      <c r="G42" s="11"/>
      <c r="H42" s="11"/>
      <c r="K42" s="11"/>
      <c r="L42" s="11"/>
      <c r="M42" s="11"/>
      <c r="R42" s="27">
        <f t="shared" si="2"/>
        <v>0</v>
      </c>
    </row>
    <row r="43" spans="1:18" ht="30" hidden="1" customHeight="1" x14ac:dyDescent="0.25">
      <c r="A43" s="17" t="s">
        <v>45</v>
      </c>
      <c r="B43" s="85"/>
      <c r="C43" s="18"/>
      <c r="D43" s="18">
        <f t="shared" si="8"/>
        <v>0</v>
      </c>
      <c r="E43" s="133"/>
      <c r="F43" s="2">
        <v>0</v>
      </c>
      <c r="G43" s="11"/>
      <c r="H43" s="11"/>
      <c r="K43" s="11"/>
      <c r="L43" s="11"/>
      <c r="M43" s="11"/>
      <c r="R43" s="27">
        <f t="shared" si="2"/>
        <v>0</v>
      </c>
    </row>
    <row r="44" spans="1:18" ht="33" hidden="1" customHeight="1" x14ac:dyDescent="0.25">
      <c r="A44" s="17" t="s">
        <v>46</v>
      </c>
      <c r="B44" s="85"/>
      <c r="C44" s="18"/>
      <c r="D44" s="18">
        <f t="shared" si="8"/>
        <v>0</v>
      </c>
      <c r="E44" s="133"/>
      <c r="F44" s="2">
        <v>0</v>
      </c>
      <c r="G44" s="11"/>
      <c r="H44" s="11"/>
      <c r="K44" s="11"/>
      <c r="L44" s="11"/>
      <c r="M44" s="11"/>
      <c r="R44" s="27">
        <f t="shared" si="2"/>
        <v>0</v>
      </c>
    </row>
    <row r="45" spans="1:18" ht="32.25" hidden="1" customHeight="1" x14ac:dyDescent="0.25">
      <c r="A45" s="17" t="s">
        <v>47</v>
      </c>
      <c r="B45" s="85"/>
      <c r="C45" s="18"/>
      <c r="D45" s="18">
        <f t="shared" si="8"/>
        <v>0</v>
      </c>
      <c r="E45" s="133"/>
      <c r="F45" s="2">
        <v>0</v>
      </c>
      <c r="G45" s="11"/>
      <c r="H45" s="11"/>
      <c r="K45" s="11"/>
      <c r="L45" s="11"/>
      <c r="M45" s="11"/>
      <c r="R45" s="27">
        <f t="shared" si="2"/>
        <v>0</v>
      </c>
    </row>
    <row r="46" spans="1:18" ht="30.75" customHeight="1" x14ac:dyDescent="0.25">
      <c r="A46" s="17" t="s">
        <v>48</v>
      </c>
      <c r="B46" s="85">
        <v>501300</v>
      </c>
      <c r="C46" s="18"/>
      <c r="D46" s="18">
        <f t="shared" si="8"/>
        <v>501300</v>
      </c>
      <c r="E46" s="133"/>
      <c r="F46" s="2">
        <v>0</v>
      </c>
      <c r="G46" s="11"/>
      <c r="H46" s="11"/>
      <c r="K46" s="11"/>
      <c r="L46" s="11"/>
      <c r="M46" s="11"/>
      <c r="R46" s="27">
        <f t="shared" si="2"/>
        <v>0</v>
      </c>
    </row>
    <row r="47" spans="1:18" ht="33.75" customHeight="1" x14ac:dyDescent="0.25">
      <c r="A47" s="17" t="s">
        <v>49</v>
      </c>
      <c r="B47" s="85"/>
      <c r="C47" s="18"/>
      <c r="D47" s="18">
        <f t="shared" si="8"/>
        <v>0</v>
      </c>
      <c r="E47" s="133"/>
      <c r="F47" s="2">
        <v>20000</v>
      </c>
      <c r="G47" s="11"/>
      <c r="H47" s="11"/>
      <c r="J47" s="19">
        <v>63523</v>
      </c>
      <c r="K47" s="11"/>
      <c r="L47" s="11"/>
      <c r="M47" s="11"/>
      <c r="P47" s="19"/>
      <c r="Q47" s="19"/>
      <c r="R47" s="27">
        <f t="shared" si="2"/>
        <v>83523</v>
      </c>
    </row>
    <row r="48" spans="1:18" ht="24.95" customHeight="1" x14ac:dyDescent="0.25">
      <c r="A48" s="12" t="s">
        <v>50</v>
      </c>
      <c r="B48" s="86">
        <f>+B49+B50+B51+B52+B53+B54+B55</f>
        <v>0</v>
      </c>
      <c r="C48" s="108">
        <f>+C49+C50+C51+C52+C53+C54+C55</f>
        <v>0</v>
      </c>
      <c r="D48" s="108">
        <f t="shared" ref="D48" si="9">+D49+D50+D51+D52+D53+D54+D55</f>
        <v>0</v>
      </c>
      <c r="E48" s="133"/>
      <c r="F48" s="14">
        <f>+F49+F50+F51+F52+F53+F54+F55</f>
        <v>0</v>
      </c>
      <c r="G48" s="11">
        <f t="shared" ref="G48:L48" si="10">+G49+G50+G51+G52+G53+G54+G55</f>
        <v>0</v>
      </c>
      <c r="H48" s="11">
        <f t="shared" si="10"/>
        <v>0</v>
      </c>
      <c r="I48" s="11">
        <f t="shared" si="10"/>
        <v>0</v>
      </c>
      <c r="J48" s="11">
        <f t="shared" si="10"/>
        <v>0</v>
      </c>
      <c r="K48" s="11">
        <f t="shared" si="10"/>
        <v>0</v>
      </c>
      <c r="L48" s="11">
        <f t="shared" si="10"/>
        <v>0</v>
      </c>
      <c r="M48" s="11"/>
      <c r="N48" s="11">
        <f t="shared" ref="N48:P48" si="11">+N49+N50+N51+N52+N53+N54+N55</f>
        <v>0</v>
      </c>
      <c r="O48" s="11">
        <f t="shared" si="11"/>
        <v>0</v>
      </c>
      <c r="P48" s="11">
        <f t="shared" si="11"/>
        <v>0</v>
      </c>
      <c r="Q48" s="11"/>
      <c r="R48" s="11">
        <f t="shared" si="2"/>
        <v>0</v>
      </c>
    </row>
    <row r="49" spans="1:18" ht="24.95" hidden="1" customHeight="1" x14ac:dyDescent="0.25">
      <c r="A49" s="17" t="s">
        <v>51</v>
      </c>
      <c r="B49" s="85"/>
      <c r="C49" s="18"/>
      <c r="D49" s="18">
        <f>+B49+C49</f>
        <v>0</v>
      </c>
      <c r="E49" s="133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2"/>
        <v>0</v>
      </c>
    </row>
    <row r="50" spans="1:18" ht="30" hidden="1" customHeight="1" x14ac:dyDescent="0.25">
      <c r="A50" s="17" t="s">
        <v>52</v>
      </c>
      <c r="B50" s="85"/>
      <c r="C50" s="18"/>
      <c r="D50" s="18">
        <f t="shared" ref="D50:D55" si="12">+B50+C50</f>
        <v>0</v>
      </c>
      <c r="E50" s="133"/>
      <c r="F50" s="2"/>
      <c r="G50" s="11"/>
      <c r="H50" s="11"/>
      <c r="I50" s="11"/>
      <c r="J50" s="11"/>
      <c r="K50" s="11"/>
      <c r="L50" s="11"/>
      <c r="M50" s="11"/>
      <c r="R50" s="27">
        <f t="shared" si="2"/>
        <v>0</v>
      </c>
    </row>
    <row r="51" spans="1:18" ht="28.5" hidden="1" customHeight="1" x14ac:dyDescent="0.25">
      <c r="A51" s="17" t="s">
        <v>53</v>
      </c>
      <c r="B51" s="85"/>
      <c r="C51" s="18"/>
      <c r="D51" s="18">
        <f t="shared" si="12"/>
        <v>0</v>
      </c>
      <c r="E51" s="133"/>
      <c r="F51" s="2"/>
      <c r="G51" s="11"/>
      <c r="H51" s="11"/>
      <c r="I51" s="11"/>
      <c r="J51" s="11"/>
      <c r="K51" s="11"/>
      <c r="L51" s="11"/>
      <c r="M51" s="11"/>
      <c r="R51" s="27">
        <f t="shared" si="2"/>
        <v>0</v>
      </c>
    </row>
    <row r="52" spans="1:18" ht="33.75" hidden="1" customHeight="1" x14ac:dyDescent="0.25">
      <c r="A52" s="17" t="s">
        <v>54</v>
      </c>
      <c r="B52" s="85"/>
      <c r="C52" s="18"/>
      <c r="D52" s="18">
        <f t="shared" si="12"/>
        <v>0</v>
      </c>
      <c r="E52" s="133"/>
      <c r="F52" s="2"/>
      <c r="G52" s="11"/>
      <c r="H52" s="11"/>
      <c r="I52" s="11"/>
      <c r="J52" s="11"/>
      <c r="K52" s="11"/>
      <c r="L52" s="11"/>
      <c r="M52" s="11"/>
      <c r="R52" s="27">
        <f t="shared" si="2"/>
        <v>0</v>
      </c>
    </row>
    <row r="53" spans="1:18" ht="30" hidden="1" customHeight="1" x14ac:dyDescent="0.25">
      <c r="A53" s="17" t="s">
        <v>55</v>
      </c>
      <c r="B53" s="85"/>
      <c r="C53" s="18"/>
      <c r="D53" s="18">
        <f t="shared" si="12"/>
        <v>0</v>
      </c>
      <c r="E53" s="133"/>
      <c r="F53" s="2"/>
      <c r="G53" s="11"/>
      <c r="H53" s="11"/>
      <c r="I53" s="11"/>
      <c r="J53" s="11"/>
      <c r="K53" s="11"/>
      <c r="L53" s="11"/>
      <c r="M53" s="11"/>
      <c r="R53" s="27">
        <f t="shared" si="2"/>
        <v>0</v>
      </c>
    </row>
    <row r="54" spans="1:18" ht="24.95" hidden="1" customHeight="1" x14ac:dyDescent="0.25">
      <c r="A54" s="17" t="s">
        <v>56</v>
      </c>
      <c r="B54" s="85"/>
      <c r="C54" s="18"/>
      <c r="D54" s="18">
        <f t="shared" si="12"/>
        <v>0</v>
      </c>
      <c r="E54" s="133"/>
      <c r="F54" s="2"/>
      <c r="G54" s="11"/>
      <c r="H54" s="11"/>
      <c r="I54" s="11"/>
      <c r="J54" s="11"/>
      <c r="K54" s="11"/>
      <c r="L54" s="11"/>
      <c r="M54" s="11"/>
      <c r="R54" s="27">
        <f t="shared" si="2"/>
        <v>0</v>
      </c>
    </row>
    <row r="55" spans="1:18" ht="33.75" hidden="1" customHeight="1" x14ac:dyDescent="0.25">
      <c r="A55" s="17" t="s">
        <v>57</v>
      </c>
      <c r="B55" s="85"/>
      <c r="C55" s="18"/>
      <c r="D55" s="18">
        <f t="shared" si="12"/>
        <v>0</v>
      </c>
      <c r="E55" s="133"/>
      <c r="F55" s="2"/>
      <c r="G55" s="11"/>
      <c r="H55" s="11"/>
      <c r="I55" s="11"/>
      <c r="J55" s="11"/>
      <c r="K55" s="11"/>
      <c r="L55" s="11"/>
      <c r="M55" s="11"/>
      <c r="R55" s="27">
        <f t="shared" si="2"/>
        <v>0</v>
      </c>
    </row>
    <row r="56" spans="1:18" ht="39.75" customHeight="1" x14ac:dyDescent="0.25">
      <c r="A56" s="12" t="s">
        <v>58</v>
      </c>
      <c r="B56" s="86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83091130</v>
      </c>
      <c r="E56" s="134"/>
      <c r="F56" s="14">
        <f>+F57+F58+F59+F60+F61+F62+F63+F64+F65</f>
        <v>3863816</v>
      </c>
      <c r="G56" s="14">
        <f t="shared" ref="G56:Q56" si="13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3"/>
        <v>42311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  <c r="O56" s="15">
        <f t="shared" si="13"/>
        <v>0</v>
      </c>
      <c r="P56" s="15">
        <f t="shared" si="13"/>
        <v>0</v>
      </c>
      <c r="Q56" s="15">
        <f t="shared" si="13"/>
        <v>0</v>
      </c>
      <c r="R56" s="15">
        <f t="shared" si="2"/>
        <v>15514296</v>
      </c>
    </row>
    <row r="57" spans="1:18" ht="24.95" customHeight="1" x14ac:dyDescent="0.25">
      <c r="A57" s="17" t="s">
        <v>59</v>
      </c>
      <c r="B57" s="85">
        <v>27643213</v>
      </c>
      <c r="C57" s="18"/>
      <c r="D57" s="18">
        <f>+B57+C57</f>
        <v>27643213</v>
      </c>
      <c r="E57" s="133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/>
      <c r="L57" s="11"/>
      <c r="M57" s="11"/>
      <c r="N57" s="11"/>
      <c r="O57" s="11"/>
      <c r="P57" s="11"/>
      <c r="Q57" s="11"/>
      <c r="R57" s="11">
        <f>+F57+G57+H57+I57+J57+K57+L57+M57+N57+O57+P57+Q57</f>
        <v>15514296</v>
      </c>
    </row>
    <row r="58" spans="1:18" ht="33.75" customHeight="1" x14ac:dyDescent="0.25">
      <c r="A58" s="17" t="s">
        <v>60</v>
      </c>
      <c r="B58" s="85">
        <v>530500</v>
      </c>
      <c r="C58" s="18"/>
      <c r="D58" s="18">
        <f t="shared" ref="D58:D65" si="14">+B58+C58</f>
        <v>530500</v>
      </c>
      <c r="E58" s="133"/>
      <c r="F58" s="2"/>
      <c r="G58" s="11"/>
      <c r="H58" s="11"/>
      <c r="I58" s="11"/>
      <c r="K58" s="11"/>
      <c r="L58" s="11"/>
      <c r="M58" s="11"/>
      <c r="N58" s="11"/>
      <c r="O58" s="11"/>
      <c r="P58" s="11"/>
      <c r="Q58" s="11"/>
      <c r="R58" s="27">
        <f t="shared" si="2"/>
        <v>0</v>
      </c>
    </row>
    <row r="59" spans="1:18" ht="31.5" customHeight="1" x14ac:dyDescent="0.25">
      <c r="A59" s="17" t="s">
        <v>61</v>
      </c>
      <c r="B59" s="85">
        <v>126517</v>
      </c>
      <c r="C59" s="18"/>
      <c r="D59" s="18">
        <f t="shared" si="14"/>
        <v>126517</v>
      </c>
      <c r="E59" s="133"/>
      <c r="F59" s="2"/>
      <c r="G59" s="11"/>
      <c r="H59" s="11"/>
      <c r="I59" s="11"/>
      <c r="K59" s="11"/>
      <c r="L59" s="11"/>
      <c r="M59" s="11"/>
      <c r="N59" s="11"/>
      <c r="P59" s="11"/>
      <c r="Q59" s="11"/>
      <c r="R59" s="27">
        <f t="shared" si="2"/>
        <v>0</v>
      </c>
    </row>
    <row r="60" spans="1:18" ht="42.75" customHeight="1" x14ac:dyDescent="0.25">
      <c r="A60" s="17" t="s">
        <v>62</v>
      </c>
      <c r="B60" s="85">
        <v>38000000</v>
      </c>
      <c r="C60" s="18"/>
      <c r="D60" s="18">
        <f>+B60+C60</f>
        <v>38000000</v>
      </c>
      <c r="E60" s="133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2"/>
        <v>0</v>
      </c>
    </row>
    <row r="61" spans="1:18" ht="33" customHeight="1" x14ac:dyDescent="0.25">
      <c r="A61" s="17" t="s">
        <v>63</v>
      </c>
      <c r="B61" s="85">
        <v>16615900</v>
      </c>
      <c r="C61" s="18"/>
      <c r="D61" s="18">
        <f t="shared" si="14"/>
        <v>16615900</v>
      </c>
      <c r="E61" s="133"/>
      <c r="F61" s="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7">
        <f t="shared" si="2"/>
        <v>0</v>
      </c>
    </row>
    <row r="62" spans="1:18" ht="24.95" customHeight="1" x14ac:dyDescent="0.25">
      <c r="A62" s="17" t="s">
        <v>64</v>
      </c>
      <c r="B62" s="85">
        <v>75000</v>
      </c>
      <c r="C62" s="18"/>
      <c r="D62" s="18">
        <f t="shared" si="14"/>
        <v>75000</v>
      </c>
      <c r="E62" s="133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2"/>
        <v>0</v>
      </c>
    </row>
    <row r="63" spans="1:18" ht="24.95" customHeight="1" x14ac:dyDescent="0.25">
      <c r="A63" s="17" t="s">
        <v>65</v>
      </c>
      <c r="B63" s="85"/>
      <c r="C63" s="18"/>
      <c r="D63" s="18">
        <f t="shared" si="14"/>
        <v>0</v>
      </c>
      <c r="E63" s="133"/>
      <c r="F63" s="2"/>
      <c r="G63" s="11"/>
      <c r="H63" s="11"/>
      <c r="K63" s="11"/>
      <c r="L63" s="11"/>
      <c r="M63" s="11"/>
      <c r="O63" s="11"/>
      <c r="P63" s="27"/>
      <c r="R63" s="27">
        <f t="shared" si="2"/>
        <v>0</v>
      </c>
    </row>
    <row r="64" spans="1:18" ht="24.95" customHeight="1" x14ac:dyDescent="0.25">
      <c r="A64" s="17" t="s">
        <v>66</v>
      </c>
      <c r="B64" s="85"/>
      <c r="C64" s="18"/>
      <c r="D64" s="18">
        <f t="shared" si="14"/>
        <v>0</v>
      </c>
      <c r="E64" s="133"/>
      <c r="F64" s="2"/>
      <c r="G64" s="11"/>
      <c r="H64" s="11"/>
      <c r="K64" s="11"/>
      <c r="L64" s="11"/>
      <c r="M64" s="11"/>
      <c r="P64" s="11"/>
      <c r="Q64" s="11"/>
      <c r="R64" s="27">
        <f t="shared" si="2"/>
        <v>0</v>
      </c>
    </row>
    <row r="65" spans="1:18" ht="30" customHeight="1" x14ac:dyDescent="0.25">
      <c r="A65" s="17" t="s">
        <v>67</v>
      </c>
      <c r="B65" s="85">
        <v>100000</v>
      </c>
      <c r="C65" s="18"/>
      <c r="D65" s="18">
        <f t="shared" si="14"/>
        <v>100000</v>
      </c>
      <c r="E65" s="133"/>
      <c r="F65" s="2">
        <f>+F66+F67+F68+F69+F70</f>
        <v>0</v>
      </c>
      <c r="G65" s="11"/>
      <c r="H65" s="11"/>
      <c r="K65" s="11"/>
      <c r="L65" s="11"/>
      <c r="M65" s="11"/>
      <c r="R65" s="27">
        <f t="shared" si="2"/>
        <v>0</v>
      </c>
    </row>
    <row r="66" spans="1:18" ht="24.95" customHeight="1" x14ac:dyDescent="0.25">
      <c r="A66" s="12" t="s">
        <v>68</v>
      </c>
      <c r="B66" s="86">
        <f>+B67+B68+B69+B70</f>
        <v>0</v>
      </c>
      <c r="C66" s="18">
        <f t="shared" ref="C66:D66" si="15">+C67+C68+C69+C70</f>
        <v>0</v>
      </c>
      <c r="D66" s="18">
        <f t="shared" si="15"/>
        <v>0</v>
      </c>
      <c r="E66" s="133"/>
      <c r="F66" s="14">
        <f>+F67+F68+F69+F70</f>
        <v>0</v>
      </c>
      <c r="G66" s="11">
        <f t="shared" ref="G66:L66" si="16">+G67+G68+G69+G70</f>
        <v>0</v>
      </c>
      <c r="H66" s="11">
        <f t="shared" si="16"/>
        <v>0</v>
      </c>
      <c r="I66" s="11">
        <f t="shared" si="16"/>
        <v>0</v>
      </c>
      <c r="J66" s="11">
        <f t="shared" si="16"/>
        <v>0</v>
      </c>
      <c r="K66" s="11">
        <f t="shared" si="16"/>
        <v>0</v>
      </c>
      <c r="L66" s="11">
        <f t="shared" si="16"/>
        <v>0</v>
      </c>
      <c r="M66" s="15">
        <f>+M67+M68+M69+M70</f>
        <v>0</v>
      </c>
      <c r="N66" s="11">
        <f t="shared" ref="N66:P66" si="17">+N67+N68+N69+N70</f>
        <v>0</v>
      </c>
      <c r="O66" s="11">
        <f t="shared" si="17"/>
        <v>0</v>
      </c>
      <c r="P66" s="11">
        <f t="shared" si="17"/>
        <v>0</v>
      </c>
      <c r="Q66" s="11"/>
      <c r="R66" s="11">
        <f t="shared" si="2"/>
        <v>0</v>
      </c>
    </row>
    <row r="67" spans="1:18" ht="20.100000000000001" customHeight="1" x14ac:dyDescent="0.25">
      <c r="A67" s="22" t="s">
        <v>69</v>
      </c>
      <c r="B67" s="85"/>
      <c r="C67" s="18"/>
      <c r="D67" s="18">
        <f>+B67+C67</f>
        <v>0</v>
      </c>
      <c r="E67" s="135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2"/>
        <v>0</v>
      </c>
    </row>
    <row r="68" spans="1:18" ht="20.100000000000001" customHeight="1" x14ac:dyDescent="0.25">
      <c r="A68" s="22" t="s">
        <v>70</v>
      </c>
      <c r="B68" s="85"/>
      <c r="C68" s="18"/>
      <c r="D68" s="18">
        <f t="shared" ref="D68:D70" si="18">+B68+C68</f>
        <v>0</v>
      </c>
      <c r="E68" s="135"/>
      <c r="F68" s="2"/>
      <c r="G68" s="11"/>
      <c r="H68" s="11"/>
      <c r="K68" s="11"/>
      <c r="L68" s="11"/>
      <c r="M68" s="11"/>
      <c r="R68" s="27">
        <f t="shared" si="2"/>
        <v>0</v>
      </c>
    </row>
    <row r="69" spans="1:18" ht="21" customHeight="1" x14ac:dyDescent="0.25">
      <c r="A69" s="22" t="s">
        <v>71</v>
      </c>
      <c r="B69" s="85"/>
      <c r="C69" s="18"/>
      <c r="D69" s="18">
        <f t="shared" si="18"/>
        <v>0</v>
      </c>
      <c r="E69" s="135"/>
      <c r="F69" s="2"/>
      <c r="G69" s="11"/>
      <c r="H69" s="11"/>
      <c r="K69" s="11"/>
      <c r="L69" s="11"/>
      <c r="M69" s="11"/>
      <c r="R69" s="27">
        <f t="shared" si="2"/>
        <v>0</v>
      </c>
    </row>
    <row r="70" spans="1:18" ht="31.5" customHeight="1" x14ac:dyDescent="0.25">
      <c r="A70" s="22" t="s">
        <v>72</v>
      </c>
      <c r="B70" s="85"/>
      <c r="C70" s="18"/>
      <c r="D70" s="18">
        <f t="shared" si="18"/>
        <v>0</v>
      </c>
      <c r="E70" s="135"/>
      <c r="F70" s="2"/>
      <c r="G70" s="11"/>
      <c r="H70" s="11"/>
      <c r="K70" s="11"/>
      <c r="L70" s="11"/>
      <c r="M70" s="11"/>
      <c r="R70" s="27">
        <f t="shared" si="2"/>
        <v>0</v>
      </c>
    </row>
    <row r="71" spans="1:18" ht="31.5" customHeight="1" x14ac:dyDescent="0.25">
      <c r="A71" s="23" t="s">
        <v>73</v>
      </c>
      <c r="B71" s="86">
        <f>+B72+B73</f>
        <v>0</v>
      </c>
      <c r="C71" s="18">
        <f t="shared" ref="C71:D71" si="19">+C72+C73</f>
        <v>0</v>
      </c>
      <c r="D71" s="18">
        <f t="shared" si="19"/>
        <v>0</v>
      </c>
      <c r="E71" s="135"/>
      <c r="F71" s="14"/>
      <c r="G71" s="11"/>
      <c r="H71" s="11"/>
      <c r="K71" s="11"/>
      <c r="L71" s="11"/>
      <c r="M71" s="11"/>
      <c r="R71" s="27">
        <f t="shared" si="2"/>
        <v>0</v>
      </c>
    </row>
    <row r="72" spans="1:18" ht="20.100000000000001" customHeight="1" x14ac:dyDescent="0.25">
      <c r="A72" s="22" t="s">
        <v>74</v>
      </c>
      <c r="B72" s="85"/>
      <c r="C72" s="18"/>
      <c r="D72" s="18">
        <f>+B72+C72</f>
        <v>0</v>
      </c>
      <c r="E72" s="135"/>
      <c r="F72" s="2"/>
      <c r="G72" s="11"/>
      <c r="H72" s="11"/>
      <c r="K72" s="11"/>
      <c r="L72" s="11"/>
      <c r="M72" s="11"/>
      <c r="R72" s="27">
        <f t="shared" si="2"/>
        <v>0</v>
      </c>
    </row>
    <row r="73" spans="1:18" ht="31.5" customHeight="1" x14ac:dyDescent="0.25">
      <c r="A73" s="22" t="s">
        <v>75</v>
      </c>
      <c r="B73" s="85"/>
      <c r="C73" s="18"/>
      <c r="D73" s="18">
        <f>+B73+C73</f>
        <v>0</v>
      </c>
      <c r="E73" s="135"/>
      <c r="F73" s="2"/>
      <c r="G73" s="11"/>
      <c r="H73" s="11"/>
      <c r="K73" s="11"/>
      <c r="L73" s="11"/>
      <c r="M73" s="11"/>
      <c r="R73" s="27">
        <f t="shared" si="2"/>
        <v>0</v>
      </c>
    </row>
    <row r="74" spans="1:18" ht="20.100000000000001" customHeight="1" x14ac:dyDescent="0.25">
      <c r="A74" s="23" t="s">
        <v>76</v>
      </c>
      <c r="B74" s="86">
        <f>+B75+B76+B77</f>
        <v>0</v>
      </c>
      <c r="C74" s="18">
        <f t="shared" ref="C74:D74" si="20">+C75+C76+C77</f>
        <v>0</v>
      </c>
      <c r="D74" s="18">
        <f t="shared" si="20"/>
        <v>0</v>
      </c>
      <c r="E74" s="135"/>
      <c r="F74" s="14"/>
      <c r="G74" s="11"/>
      <c r="H74" s="11"/>
      <c r="K74" s="11"/>
      <c r="L74" s="11"/>
      <c r="M74" s="11"/>
      <c r="R74" s="27">
        <f t="shared" si="2"/>
        <v>0</v>
      </c>
    </row>
    <row r="75" spans="1:18" ht="20.100000000000001" customHeight="1" x14ac:dyDescent="0.25">
      <c r="A75" s="22" t="s">
        <v>77</v>
      </c>
      <c r="B75" s="85"/>
      <c r="C75" s="18"/>
      <c r="D75" s="18">
        <f>+B75+C75</f>
        <v>0</v>
      </c>
      <c r="E75" s="135"/>
      <c r="F75" s="2"/>
      <c r="G75" s="11"/>
      <c r="H75" s="11"/>
      <c r="K75" s="11"/>
      <c r="L75" s="11"/>
      <c r="M75" s="11"/>
      <c r="R75" s="27">
        <f t="shared" si="2"/>
        <v>0</v>
      </c>
    </row>
    <row r="76" spans="1:18" ht="20.100000000000001" customHeight="1" x14ac:dyDescent="0.25">
      <c r="A76" s="22" t="s">
        <v>78</v>
      </c>
      <c r="B76" s="85"/>
      <c r="C76" s="18"/>
      <c r="D76" s="18">
        <f t="shared" ref="D76:D77" si="21">+B76+C76</f>
        <v>0</v>
      </c>
      <c r="E76" s="135"/>
      <c r="F76" s="2"/>
      <c r="G76" s="11"/>
      <c r="H76" s="11"/>
      <c r="K76" s="11"/>
      <c r="L76" s="11"/>
      <c r="M76" s="11"/>
      <c r="R76" s="27">
        <f t="shared" si="2"/>
        <v>0</v>
      </c>
    </row>
    <row r="77" spans="1:18" ht="32.25" customHeight="1" x14ac:dyDescent="0.25">
      <c r="A77" s="22" t="s">
        <v>79</v>
      </c>
      <c r="B77" s="85"/>
      <c r="C77" s="18"/>
      <c r="D77" s="18">
        <f t="shared" si="21"/>
        <v>0</v>
      </c>
      <c r="E77" s="135"/>
      <c r="F77" s="2"/>
      <c r="G77" s="11"/>
      <c r="H77" s="11"/>
      <c r="K77" s="11"/>
      <c r="L77" s="11"/>
      <c r="M77" s="11"/>
      <c r="R77" s="27">
        <f t="shared" si="2"/>
        <v>0</v>
      </c>
    </row>
    <row r="78" spans="1:18" x14ac:dyDescent="0.25">
      <c r="A78" s="24" t="s">
        <v>80</v>
      </c>
      <c r="B78" s="111">
        <f>+B14+B20+B30+B40+B48+B56+B66</f>
        <v>1529000000</v>
      </c>
      <c r="C78" s="140">
        <f>+C14+C20+C30+C40+C56</f>
        <v>220917</v>
      </c>
      <c r="D78" s="140">
        <f>+D14+D20+D30+D40+D56</f>
        <v>1529220917</v>
      </c>
      <c r="E78" s="136"/>
      <c r="F78" s="112">
        <f t="shared" ref="F78:K78" si="22">+F14+F20+F30+F40+F56+F66</f>
        <v>67339457</v>
      </c>
      <c r="G78" s="112">
        <f t="shared" si="22"/>
        <v>62152530</v>
      </c>
      <c r="H78" s="112">
        <f t="shared" si="22"/>
        <v>93248642</v>
      </c>
      <c r="I78" s="112">
        <f t="shared" si="22"/>
        <v>72791237</v>
      </c>
      <c r="J78" s="112">
        <f t="shared" si="22"/>
        <v>80456460</v>
      </c>
      <c r="K78" s="112">
        <f t="shared" si="22"/>
        <v>0</v>
      </c>
      <c r="L78" s="112">
        <f t="shared" ref="L78:Q78" si="23">+L14+L20+L30+L40+L56+L66</f>
        <v>0</v>
      </c>
      <c r="M78" s="112">
        <f t="shared" si="23"/>
        <v>0</v>
      </c>
      <c r="N78" s="112">
        <f t="shared" si="23"/>
        <v>0</v>
      </c>
      <c r="O78" s="112">
        <f t="shared" si="23"/>
        <v>0</v>
      </c>
      <c r="P78" s="112">
        <f t="shared" si="23"/>
        <v>0</v>
      </c>
      <c r="Q78" s="112">
        <f t="shared" si="23"/>
        <v>0</v>
      </c>
      <c r="R78" s="112">
        <f t="shared" si="2"/>
        <v>375988326</v>
      </c>
    </row>
    <row r="79" spans="1:18" hidden="1" x14ac:dyDescent="0.25">
      <c r="A79" s="17"/>
      <c r="B79" s="113"/>
      <c r="C79" s="116"/>
      <c r="D79" s="116"/>
      <c r="E79" s="137"/>
      <c r="F79" s="115"/>
      <c r="G79" s="116"/>
      <c r="H79" s="116"/>
      <c r="I79" s="114"/>
      <c r="J79" s="114"/>
      <c r="K79" s="116"/>
      <c r="L79" s="114"/>
      <c r="M79" s="114"/>
      <c r="N79" s="114"/>
      <c r="O79" s="114"/>
      <c r="P79" s="114"/>
      <c r="Q79" s="114"/>
      <c r="R79" s="116">
        <f t="shared" ref="R79:R91" si="24">+F79+G79+H79+I79+J79+K79+L79+M79+N79+O79+P79+Q79</f>
        <v>0</v>
      </c>
    </row>
    <row r="80" spans="1:18" hidden="1" x14ac:dyDescent="0.25">
      <c r="A80" s="9" t="s">
        <v>81</v>
      </c>
      <c r="B80" s="117"/>
      <c r="C80" s="119"/>
      <c r="D80" s="119"/>
      <c r="E80" s="138"/>
      <c r="F80" s="119"/>
      <c r="G80" s="119"/>
      <c r="H80" s="119"/>
      <c r="I80" s="118"/>
      <c r="J80" s="118"/>
      <c r="K80" s="118"/>
      <c r="L80" s="118"/>
      <c r="M80" s="118"/>
      <c r="N80" s="118"/>
      <c r="O80" s="118"/>
      <c r="P80" s="118"/>
      <c r="Q80" s="118"/>
      <c r="R80" s="119">
        <f t="shared" si="24"/>
        <v>0</v>
      </c>
    </row>
    <row r="81" spans="1:18" hidden="1" x14ac:dyDescent="0.25">
      <c r="A81" s="12" t="s">
        <v>82</v>
      </c>
      <c r="B81" s="120"/>
      <c r="C81" s="116"/>
      <c r="D81" s="116"/>
      <c r="E81" s="137"/>
      <c r="F81" s="121"/>
      <c r="G81" s="116"/>
      <c r="H81" s="116"/>
      <c r="I81" s="114"/>
      <c r="J81" s="114"/>
      <c r="K81" s="116"/>
      <c r="L81" s="114"/>
      <c r="M81" s="114"/>
      <c r="N81" s="114"/>
      <c r="O81" s="114"/>
      <c r="P81" s="114"/>
      <c r="Q81" s="114"/>
      <c r="R81" s="116">
        <f t="shared" si="24"/>
        <v>0</v>
      </c>
    </row>
    <row r="82" spans="1:18" ht="30" hidden="1" x14ac:dyDescent="0.25">
      <c r="A82" s="17" t="s">
        <v>83</v>
      </c>
      <c r="B82" s="113"/>
      <c r="C82" s="116"/>
      <c r="D82" s="116"/>
      <c r="E82" s="137"/>
      <c r="F82" s="115"/>
      <c r="G82" s="116"/>
      <c r="H82" s="116"/>
      <c r="I82" s="114"/>
      <c r="J82" s="114"/>
      <c r="K82" s="116"/>
      <c r="L82" s="116"/>
      <c r="M82" s="116"/>
      <c r="N82" s="116"/>
      <c r="O82" s="116"/>
      <c r="P82" s="116"/>
      <c r="Q82" s="116"/>
      <c r="R82" s="116">
        <f t="shared" si="24"/>
        <v>0</v>
      </c>
    </row>
    <row r="83" spans="1:18" ht="30" hidden="1" x14ac:dyDescent="0.25">
      <c r="A83" s="17" t="s">
        <v>84</v>
      </c>
      <c r="B83" s="113"/>
      <c r="C83" s="116"/>
      <c r="D83" s="116"/>
      <c r="E83" s="137"/>
      <c r="F83" s="115"/>
      <c r="G83" s="116"/>
      <c r="H83" s="116"/>
      <c r="I83" s="114"/>
      <c r="J83" s="114"/>
      <c r="K83" s="116"/>
      <c r="L83" s="114"/>
      <c r="M83" s="114"/>
      <c r="N83" s="116"/>
      <c r="O83" s="114"/>
      <c r="P83" s="114"/>
      <c r="Q83" s="114"/>
      <c r="R83" s="116">
        <f t="shared" si="24"/>
        <v>0</v>
      </c>
    </row>
    <row r="84" spans="1:18" hidden="1" x14ac:dyDescent="0.25">
      <c r="A84" s="12" t="s">
        <v>85</v>
      </c>
      <c r="B84" s="120"/>
      <c r="C84" s="116"/>
      <c r="D84" s="116"/>
      <c r="E84" s="137"/>
      <c r="F84" s="121"/>
      <c r="G84" s="116"/>
      <c r="H84" s="116"/>
      <c r="I84" s="114"/>
      <c r="J84" s="114"/>
      <c r="K84" s="116"/>
      <c r="L84" s="114"/>
      <c r="M84" s="114"/>
      <c r="N84" s="116"/>
      <c r="O84" s="114"/>
      <c r="P84" s="114"/>
      <c r="Q84" s="114"/>
      <c r="R84" s="116">
        <f t="shared" si="24"/>
        <v>0</v>
      </c>
    </row>
    <row r="85" spans="1:18" hidden="1" x14ac:dyDescent="0.25">
      <c r="A85" s="17" t="s">
        <v>86</v>
      </c>
      <c r="B85" s="113"/>
      <c r="C85" s="116"/>
      <c r="D85" s="116"/>
      <c r="E85" s="137"/>
      <c r="F85" s="115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>
        <f t="shared" si="24"/>
        <v>0</v>
      </c>
    </row>
    <row r="86" spans="1:18" hidden="1" x14ac:dyDescent="0.25">
      <c r="A86" s="17" t="s">
        <v>87</v>
      </c>
      <c r="B86" s="113"/>
      <c r="C86" s="116"/>
      <c r="D86" s="116"/>
      <c r="E86" s="137"/>
      <c r="F86" s="115"/>
      <c r="G86" s="116"/>
      <c r="H86" s="116"/>
      <c r="I86" s="116"/>
      <c r="J86" s="116"/>
      <c r="K86" s="116"/>
      <c r="L86" s="114"/>
      <c r="M86" s="114"/>
      <c r="N86" s="114"/>
      <c r="O86" s="116"/>
      <c r="P86" s="114"/>
      <c r="Q86" s="114"/>
      <c r="R86" s="116">
        <f t="shared" si="24"/>
        <v>0</v>
      </c>
    </row>
    <row r="87" spans="1:18" hidden="1" x14ac:dyDescent="0.25">
      <c r="A87" s="12" t="s">
        <v>88</v>
      </c>
      <c r="B87" s="120"/>
      <c r="C87" s="116"/>
      <c r="D87" s="116"/>
      <c r="E87" s="137"/>
      <c r="F87" s="121"/>
      <c r="G87" s="116"/>
      <c r="H87" s="116"/>
      <c r="I87" s="114"/>
      <c r="J87" s="114"/>
      <c r="K87" s="116"/>
      <c r="L87" s="114"/>
      <c r="M87" s="114"/>
      <c r="N87" s="114"/>
      <c r="O87" s="114"/>
      <c r="P87" s="114"/>
      <c r="Q87" s="114"/>
      <c r="R87" s="116">
        <f t="shared" si="24"/>
        <v>0</v>
      </c>
    </row>
    <row r="88" spans="1:18" hidden="1" x14ac:dyDescent="0.25">
      <c r="A88" s="17" t="s">
        <v>89</v>
      </c>
      <c r="B88" s="113"/>
      <c r="C88" s="116"/>
      <c r="D88" s="116"/>
      <c r="E88" s="137"/>
      <c r="F88" s="115"/>
      <c r="G88" s="116"/>
      <c r="H88" s="116"/>
      <c r="I88" s="114"/>
      <c r="J88" s="114"/>
      <c r="K88" s="116"/>
      <c r="L88" s="114"/>
      <c r="M88" s="114"/>
      <c r="N88" s="114"/>
      <c r="O88" s="114"/>
      <c r="P88" s="114"/>
      <c r="Q88" s="114"/>
      <c r="R88" s="116">
        <f t="shared" si="24"/>
        <v>0</v>
      </c>
    </row>
    <row r="89" spans="1:18" hidden="1" x14ac:dyDescent="0.25">
      <c r="A89" s="24" t="s">
        <v>90</v>
      </c>
      <c r="B89" s="122"/>
      <c r="C89" s="112"/>
      <c r="D89" s="112"/>
      <c r="E89" s="139"/>
      <c r="F89" s="112">
        <f t="shared" ref="F89:J89" si="25">SUM(F81:F88)</f>
        <v>0</v>
      </c>
      <c r="G89" s="112">
        <f t="shared" si="25"/>
        <v>0</v>
      </c>
      <c r="H89" s="112">
        <f t="shared" si="25"/>
        <v>0</v>
      </c>
      <c r="I89" s="123">
        <f t="shared" si="25"/>
        <v>0</v>
      </c>
      <c r="J89" s="123">
        <f t="shared" si="25"/>
        <v>0</v>
      </c>
      <c r="K89" s="123">
        <f>SUM(K81:K88)</f>
        <v>0</v>
      </c>
      <c r="L89" s="123">
        <f t="shared" ref="L89:P89" si="26">SUM(L81:L88)</f>
        <v>0</v>
      </c>
      <c r="M89" s="123">
        <f t="shared" si="26"/>
        <v>0</v>
      </c>
      <c r="N89" s="123">
        <f t="shared" si="26"/>
        <v>0</v>
      </c>
      <c r="O89" s="123">
        <f t="shared" si="26"/>
        <v>0</v>
      </c>
      <c r="P89" s="123">
        <f t="shared" si="26"/>
        <v>0</v>
      </c>
      <c r="Q89" s="123"/>
      <c r="R89" s="112">
        <f t="shared" si="24"/>
        <v>0</v>
      </c>
    </row>
    <row r="90" spans="1:18" hidden="1" x14ac:dyDescent="0.25">
      <c r="B90" s="124"/>
      <c r="C90" s="116"/>
      <c r="D90" s="116"/>
      <c r="E90" s="137"/>
      <c r="F90" s="116"/>
      <c r="G90" s="116"/>
      <c r="H90" s="116"/>
      <c r="I90" s="114"/>
      <c r="J90" s="114"/>
      <c r="K90" s="116"/>
      <c r="L90" s="114"/>
      <c r="M90" s="114"/>
      <c r="N90" s="114"/>
      <c r="O90" s="114"/>
      <c r="P90" s="114"/>
      <c r="Q90" s="114"/>
      <c r="R90" s="116">
        <f t="shared" si="24"/>
        <v>0</v>
      </c>
    </row>
    <row r="91" spans="1:18" ht="15.75" x14ac:dyDescent="0.25">
      <c r="A91" s="25" t="s">
        <v>91</v>
      </c>
      <c r="B91" s="125">
        <f>+B78</f>
        <v>1529000000</v>
      </c>
      <c r="C91" s="128">
        <f>C78+C89</f>
        <v>220917</v>
      </c>
      <c r="D91" s="128">
        <f>D78+D89</f>
        <v>1529220917</v>
      </c>
      <c r="E91" s="136"/>
      <c r="F91" s="127">
        <f>+F14+F20+F30+F40+F56</f>
        <v>67339457</v>
      </c>
      <c r="G91" s="127">
        <f t="shared" ref="G91:O91" si="27">G78+G89</f>
        <v>62152530</v>
      </c>
      <c r="H91" s="127">
        <f t="shared" si="27"/>
        <v>93248642</v>
      </c>
      <c r="I91" s="128">
        <f t="shared" si="27"/>
        <v>72791237</v>
      </c>
      <c r="J91" s="128">
        <f>J78+J89</f>
        <v>80456460</v>
      </c>
      <c r="K91" s="126">
        <f t="shared" si="27"/>
        <v>0</v>
      </c>
      <c r="L91" s="126">
        <f t="shared" si="27"/>
        <v>0</v>
      </c>
      <c r="M91" s="126">
        <f t="shared" si="27"/>
        <v>0</v>
      </c>
      <c r="N91" s="126">
        <f t="shared" si="27"/>
        <v>0</v>
      </c>
      <c r="O91" s="126">
        <f t="shared" si="27"/>
        <v>0</v>
      </c>
      <c r="P91" s="126">
        <f>P78+P89</f>
        <v>0</v>
      </c>
      <c r="Q91" s="126">
        <f>Q78+Q89</f>
        <v>0</v>
      </c>
      <c r="R91" s="128">
        <f t="shared" si="24"/>
        <v>375988326</v>
      </c>
    </row>
    <row r="92" spans="1:18" x14ac:dyDescent="0.25">
      <c r="A92" t="s">
        <v>107</v>
      </c>
      <c r="B92" s="87"/>
      <c r="C92" s="8"/>
      <c r="D92" s="8"/>
      <c r="E92" s="11"/>
      <c r="F92" s="27"/>
      <c r="G92" s="11"/>
      <c r="H92" s="11"/>
      <c r="K92" s="11"/>
    </row>
    <row r="93" spans="1:18" x14ac:dyDescent="0.25">
      <c r="A93" t="s">
        <v>619</v>
      </c>
      <c r="E93" s="11"/>
      <c r="F93" s="11"/>
      <c r="G93" s="11"/>
      <c r="H93" s="11"/>
      <c r="K93" s="11"/>
    </row>
    <row r="94" spans="1:18" ht="30" x14ac:dyDescent="0.25">
      <c r="A94" s="30" t="s">
        <v>108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554</v>
      </c>
      <c r="E95" s="11"/>
      <c r="F95" s="11"/>
      <c r="G95" s="11"/>
      <c r="H95" s="11"/>
      <c r="I95" s="8"/>
      <c r="K95" s="11"/>
    </row>
    <row r="96" spans="1:18" ht="90" x14ac:dyDescent="0.25">
      <c r="A96" s="30" t="s">
        <v>109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51" t="s">
        <v>559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5.75" x14ac:dyDescent="0.25">
      <c r="A101" s="74" t="s">
        <v>560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1:18" ht="15.75" x14ac:dyDescent="0.25">
      <c r="A102" s="165" t="s">
        <v>561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</row>
    <row r="103" spans="1:18" ht="15.75" x14ac:dyDescent="0.25">
      <c r="A103" s="51"/>
      <c r="B103" s="88"/>
      <c r="C103" s="51"/>
      <c r="D103" s="51"/>
      <c r="E103" s="52"/>
      <c r="F103" s="52"/>
      <c r="G103" s="52"/>
      <c r="H103" s="52"/>
      <c r="I103" s="51"/>
      <c r="J103" s="51"/>
      <c r="K103" s="52"/>
      <c r="L103" s="51"/>
      <c r="M103" s="51"/>
      <c r="N103" s="51"/>
      <c r="O103" s="51"/>
      <c r="P103" s="51"/>
      <c r="Q103" s="51"/>
      <c r="R103" s="53"/>
    </row>
    <row r="104" spans="1:18" ht="15.75" x14ac:dyDescent="0.25">
      <c r="A104" s="51"/>
      <c r="B104" s="88"/>
      <c r="C104" s="51"/>
      <c r="D104" s="51"/>
      <c r="E104" s="52"/>
      <c r="F104" s="52"/>
      <c r="G104" s="52"/>
      <c r="H104" s="52"/>
      <c r="I104" s="51"/>
      <c r="J104" s="51"/>
      <c r="K104" s="52"/>
      <c r="L104" s="51"/>
      <c r="M104" s="51"/>
      <c r="N104" s="51"/>
      <c r="O104" s="51"/>
      <c r="P104" s="51"/>
      <c r="Q104" s="51"/>
      <c r="R104" s="53"/>
    </row>
    <row r="105" spans="1:18" ht="18.75" x14ac:dyDescent="0.3">
      <c r="A105" s="3"/>
      <c r="B105" s="8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58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zoomScaleNormal="100" workbookViewId="0">
      <selection activeCell="D15" sqref="D15:E17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4.5703125" customWidth="1"/>
  </cols>
  <sheetData>
    <row r="1" spans="1:30" x14ac:dyDescent="0.25">
      <c r="A1" s="65"/>
      <c r="B1" s="66"/>
      <c r="C1" s="66"/>
      <c r="D1" s="66"/>
      <c r="E1" s="66"/>
      <c r="F1" s="66"/>
      <c r="G1" s="66"/>
      <c r="H1" s="67"/>
    </row>
    <row r="2" spans="1:30" x14ac:dyDescent="0.25">
      <c r="A2" s="68"/>
      <c r="B2" s="69"/>
      <c r="C2" s="69"/>
      <c r="D2" s="69"/>
      <c r="E2" s="69"/>
      <c r="F2" s="69"/>
      <c r="G2" s="69"/>
      <c r="H2" s="70"/>
    </row>
    <row r="3" spans="1:30" x14ac:dyDescent="0.25">
      <c r="A3" s="68"/>
      <c r="B3" s="69"/>
      <c r="C3" s="69"/>
      <c r="D3" s="69"/>
      <c r="E3" s="69"/>
      <c r="F3" s="69"/>
      <c r="G3" s="69"/>
      <c r="H3" s="70"/>
    </row>
    <row r="4" spans="1:30" ht="15.75" x14ac:dyDescent="0.25">
      <c r="A4" s="173" t="s">
        <v>640</v>
      </c>
      <c r="B4" s="174"/>
      <c r="C4" s="174"/>
      <c r="D4" s="174"/>
      <c r="E4" s="174"/>
      <c r="F4" s="174"/>
      <c r="G4" s="174"/>
      <c r="H4" s="175"/>
    </row>
    <row r="5" spans="1:30" ht="15.75" x14ac:dyDescent="0.25">
      <c r="A5" s="173" t="s">
        <v>511</v>
      </c>
      <c r="B5" s="174"/>
      <c r="C5" s="174"/>
      <c r="D5" s="174"/>
      <c r="E5" s="174"/>
      <c r="F5" s="174"/>
      <c r="G5" s="174"/>
      <c r="H5" s="175"/>
    </row>
    <row r="6" spans="1:30" x14ac:dyDescent="0.25">
      <c r="A6" s="71"/>
      <c r="B6" s="72"/>
      <c r="C6" s="72"/>
      <c r="D6" s="72"/>
      <c r="E6" s="72"/>
      <c r="F6" s="72"/>
      <c r="G6" s="72"/>
      <c r="H6" s="73"/>
    </row>
    <row r="7" spans="1:30" ht="63" x14ac:dyDescent="0.25">
      <c r="A7" s="64" t="s">
        <v>502</v>
      </c>
      <c r="B7" s="64" t="s">
        <v>2</v>
      </c>
      <c r="C7" s="64" t="s">
        <v>556</v>
      </c>
      <c r="D7" s="64" t="s">
        <v>555</v>
      </c>
      <c r="E7" s="64" t="s">
        <v>512</v>
      </c>
      <c r="F7" s="64" t="s">
        <v>519</v>
      </c>
      <c r="G7" s="109" t="s">
        <v>513</v>
      </c>
      <c r="H7" s="109" t="s">
        <v>514</v>
      </c>
    </row>
    <row r="8" spans="1:30" ht="24" x14ac:dyDescent="0.25">
      <c r="A8" s="57">
        <v>2.1</v>
      </c>
      <c r="B8" s="81" t="s">
        <v>515</v>
      </c>
      <c r="C8" s="58">
        <v>894933053</v>
      </c>
      <c r="D8" s="58">
        <f>+Gastos!B14</f>
        <v>894933053</v>
      </c>
      <c r="E8" s="58">
        <f>+Gastos!R14</f>
        <v>261584321</v>
      </c>
      <c r="F8" s="58">
        <f>+D8-E8</f>
        <v>633348732</v>
      </c>
      <c r="G8" s="59">
        <f>+E8/C13*100</f>
        <v>17.108196272073251</v>
      </c>
      <c r="H8" s="59">
        <f>+E8/D8*100</f>
        <v>29.229484833878406</v>
      </c>
      <c r="M8" s="27"/>
    </row>
    <row r="9" spans="1:30" ht="24" x14ac:dyDescent="0.25">
      <c r="A9" s="57">
        <v>2.2000000000000002</v>
      </c>
      <c r="B9" s="81" t="s">
        <v>516</v>
      </c>
      <c r="C9" s="60">
        <v>486063671</v>
      </c>
      <c r="D9" s="60">
        <f>+Gastos!B20</f>
        <v>486063671</v>
      </c>
      <c r="E9" s="60">
        <f>+Gastos!R20</f>
        <v>84436979</v>
      </c>
      <c r="F9" s="58">
        <f t="shared" ref="F9:F12" si="0">+D9-E9</f>
        <v>401626692</v>
      </c>
      <c r="G9" s="59">
        <f>+E9/C13*100</f>
        <v>5.52236618705036</v>
      </c>
      <c r="H9" s="59">
        <f>+E9/D9*100</f>
        <v>17.371588135003819</v>
      </c>
      <c r="M9" s="27"/>
    </row>
    <row r="10" spans="1:30" ht="24" x14ac:dyDescent="0.25">
      <c r="A10" s="57">
        <v>2.2999999999999998</v>
      </c>
      <c r="B10" s="81" t="s">
        <v>327</v>
      </c>
      <c r="C10" s="60">
        <v>59520846</v>
      </c>
      <c r="D10" s="60">
        <f>+Gastos!D30</f>
        <v>59741763</v>
      </c>
      <c r="E10" s="60">
        <f>+Gastos!R30</f>
        <v>13686676</v>
      </c>
      <c r="F10" s="58">
        <f t="shared" si="0"/>
        <v>46055087</v>
      </c>
      <c r="G10" s="59">
        <f>+E10/C13*100</f>
        <v>0.89513904512753439</v>
      </c>
      <c r="H10" s="59">
        <f>+E10/D10*100</f>
        <v>22.909728994773722</v>
      </c>
      <c r="M10" s="27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24" x14ac:dyDescent="0.25">
      <c r="A11" s="57">
        <v>2.4</v>
      </c>
      <c r="B11" s="81" t="s">
        <v>517</v>
      </c>
      <c r="C11" s="60">
        <v>5391300</v>
      </c>
      <c r="D11" s="60">
        <f>+Gastos!B40</f>
        <v>5391300</v>
      </c>
      <c r="E11" s="60">
        <f>+Gastos!R40</f>
        <v>766054</v>
      </c>
      <c r="F11" s="58">
        <f t="shared" si="0"/>
        <v>4625246</v>
      </c>
      <c r="G11" s="59">
        <f>+E11/C13*100</f>
        <v>5.0101635055591891E-2</v>
      </c>
      <c r="H11" s="59">
        <f>+E11/D11*100</f>
        <v>14.209077587965796</v>
      </c>
      <c r="J11" s="27"/>
      <c r="M11" s="27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36" x14ac:dyDescent="0.25">
      <c r="A12" s="57">
        <v>2.6</v>
      </c>
      <c r="B12" s="81" t="s">
        <v>518</v>
      </c>
      <c r="C12" s="61">
        <v>83091130</v>
      </c>
      <c r="D12" s="61">
        <f>+Gastos!B56</f>
        <v>83091130</v>
      </c>
      <c r="E12" s="61">
        <f>+Gastos!R56</f>
        <v>15514296</v>
      </c>
      <c r="F12" s="58">
        <f t="shared" si="0"/>
        <v>67576834</v>
      </c>
      <c r="G12" s="59">
        <f>+E12/C13*100</f>
        <v>1.0146694571615436</v>
      </c>
      <c r="H12" s="59">
        <f>+E12/D12*100</f>
        <v>18.671422569412645</v>
      </c>
      <c r="J12" s="27"/>
      <c r="M12" s="27"/>
      <c r="N12" s="51"/>
      <c r="O12" s="51"/>
      <c r="P12" s="51"/>
      <c r="Q12" s="52"/>
      <c r="R12" s="52"/>
      <c r="S12" s="52"/>
      <c r="T12" s="52"/>
      <c r="U12" s="51"/>
      <c r="V12" s="51"/>
      <c r="W12" s="52"/>
      <c r="X12" s="51"/>
      <c r="Y12" s="51"/>
      <c r="Z12" s="51"/>
      <c r="AA12" s="51"/>
      <c r="AB12" s="51"/>
      <c r="AC12" s="51"/>
      <c r="AD12" s="53"/>
    </row>
    <row r="13" spans="1:30" ht="57.75" customHeight="1" x14ac:dyDescent="0.25">
      <c r="A13" s="62"/>
      <c r="B13" s="148" t="s">
        <v>521</v>
      </c>
      <c r="C13" s="62">
        <f>+C8+C9+C10+C11+C12</f>
        <v>1529000000</v>
      </c>
      <c r="D13" s="62">
        <f>SUM(D8:D12)</f>
        <v>1529220917</v>
      </c>
      <c r="E13" s="62">
        <f>+E8+E9+E10+E11+E12</f>
        <v>375988326</v>
      </c>
      <c r="F13" s="62">
        <f>SUM(F8:F12)</f>
        <v>1153232591</v>
      </c>
      <c r="G13" s="63">
        <f>SUM(G8:G12)</f>
        <v>24.590472596468281</v>
      </c>
      <c r="H13" s="63"/>
      <c r="J13" s="27"/>
      <c r="K13" s="80"/>
      <c r="N13" s="51"/>
      <c r="O13" s="51"/>
      <c r="P13" s="51"/>
      <c r="Q13" s="52"/>
      <c r="R13" s="52"/>
      <c r="S13" s="52"/>
      <c r="T13" s="52"/>
      <c r="U13" s="51"/>
      <c r="V13" s="51"/>
      <c r="W13" s="52"/>
      <c r="X13" s="51"/>
      <c r="Y13" s="51"/>
      <c r="Z13" s="51"/>
      <c r="AA13" s="51"/>
      <c r="AB13" s="51"/>
      <c r="AC13" s="51"/>
      <c r="AD13" s="53"/>
    </row>
    <row r="14" spans="1:30" ht="15.75" x14ac:dyDescent="0.25">
      <c r="A14" s="65"/>
      <c r="B14" s="66"/>
      <c r="C14" s="75"/>
      <c r="D14" s="75"/>
      <c r="E14" s="76"/>
      <c r="F14" s="66"/>
      <c r="G14" s="76"/>
      <c r="H14" s="6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5.75" x14ac:dyDescent="0.25">
      <c r="A15" s="79"/>
      <c r="B15" s="69"/>
      <c r="C15" s="77"/>
      <c r="D15" s="77"/>
      <c r="E15" s="77"/>
      <c r="F15" s="78"/>
      <c r="G15" s="69"/>
      <c r="H15" s="70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ht="15.75" x14ac:dyDescent="0.25">
      <c r="A16" s="68"/>
      <c r="B16" s="78"/>
      <c r="C16" s="69"/>
      <c r="D16" s="77"/>
      <c r="E16" s="69"/>
      <c r="F16" s="69"/>
      <c r="G16" s="78"/>
      <c r="H16" s="70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15.75" x14ac:dyDescent="0.25">
      <c r="A17" s="173"/>
      <c r="B17" s="174"/>
      <c r="C17" s="69"/>
      <c r="D17" s="69"/>
      <c r="E17" s="69"/>
      <c r="F17" s="174"/>
      <c r="G17" s="174"/>
      <c r="H17" s="70"/>
      <c r="N17" s="51"/>
      <c r="O17" s="52"/>
      <c r="P17" s="51"/>
      <c r="Q17" s="52"/>
      <c r="R17" s="52"/>
      <c r="S17" s="52"/>
      <c r="T17" s="52"/>
      <c r="U17" s="51"/>
      <c r="V17" s="51"/>
      <c r="W17" s="52"/>
      <c r="X17" s="51"/>
      <c r="Y17" s="51"/>
      <c r="Z17" s="51"/>
      <c r="AA17" s="51"/>
      <c r="AB17" s="51"/>
      <c r="AC17" s="51"/>
      <c r="AD17" s="53"/>
    </row>
    <row r="18" spans="1:30" ht="15.75" x14ac:dyDescent="0.25">
      <c r="A18" s="68"/>
      <c r="B18" s="69"/>
      <c r="C18" s="69"/>
      <c r="D18" s="69"/>
      <c r="E18" s="69"/>
      <c r="F18" s="69"/>
      <c r="G18" s="69"/>
      <c r="H18" s="70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x14ac:dyDescent="0.25">
      <c r="A19" s="79"/>
      <c r="B19" s="69"/>
      <c r="C19" s="69"/>
      <c r="D19" s="69"/>
      <c r="E19" s="69"/>
      <c r="F19" s="69"/>
      <c r="G19" s="69"/>
      <c r="H19" s="70"/>
    </row>
    <row r="20" spans="1:30" x14ac:dyDescent="0.25">
      <c r="A20" s="68"/>
      <c r="B20" s="69"/>
      <c r="C20" s="69"/>
      <c r="D20" s="69"/>
      <c r="E20" s="69"/>
      <c r="F20" s="69"/>
      <c r="G20" s="69"/>
      <c r="H20" s="70"/>
    </row>
    <row r="21" spans="1:30" ht="15.75" x14ac:dyDescent="0.25">
      <c r="A21" s="173" t="s">
        <v>504</v>
      </c>
      <c r="B21" s="174"/>
      <c r="C21" s="174"/>
      <c r="D21" s="174"/>
      <c r="E21" s="174"/>
      <c r="F21" s="174"/>
      <c r="G21" s="174"/>
      <c r="H21" s="175"/>
    </row>
    <row r="22" spans="1:30" ht="15.75" x14ac:dyDescent="0.25">
      <c r="A22" s="176" t="s">
        <v>520</v>
      </c>
      <c r="B22" s="177"/>
      <c r="C22" s="177"/>
      <c r="D22" s="177"/>
      <c r="E22" s="177"/>
      <c r="F22" s="177"/>
      <c r="G22" s="177"/>
      <c r="H22" s="178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3:M10"/>
  <sheetViews>
    <sheetView view="pageBreakPreview" zoomScale="60" zoomScaleNormal="100" workbookViewId="0">
      <selection activeCell="I24" sqref="I24"/>
    </sheetView>
  </sheetViews>
  <sheetFormatPr baseColWidth="10" defaultRowHeight="15" x14ac:dyDescent="0.25"/>
  <cols>
    <col min="1" max="6" width="11.42578125" style="91"/>
    <col min="7" max="7" width="11.42578125" style="92"/>
    <col min="8" max="13" width="11.42578125" style="91"/>
  </cols>
  <sheetData>
    <row r="3" spans="1:13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38.25" x14ac:dyDescent="0.25">
      <c r="A4" s="93" t="s">
        <v>592</v>
      </c>
      <c r="B4" s="93" t="s">
        <v>593</v>
      </c>
      <c r="C4" s="153" t="s">
        <v>594</v>
      </c>
      <c r="D4" s="93" t="s">
        <v>528</v>
      </c>
      <c r="E4" s="93" t="s">
        <v>595</v>
      </c>
      <c r="F4" s="94" t="s">
        <v>596</v>
      </c>
      <c r="G4" s="94" t="s">
        <v>597</v>
      </c>
      <c r="H4" s="94" t="s">
        <v>598</v>
      </c>
      <c r="I4" s="94" t="s">
        <v>599</v>
      </c>
      <c r="J4" s="94" t="s">
        <v>600</v>
      </c>
      <c r="K4" s="94" t="s">
        <v>601</v>
      </c>
      <c r="L4" s="94" t="s">
        <v>602</v>
      </c>
      <c r="M4" s="94" t="s">
        <v>603</v>
      </c>
    </row>
    <row r="5" spans="1:13" ht="42.75" x14ac:dyDescent="0.25">
      <c r="A5" s="95" t="s">
        <v>604</v>
      </c>
      <c r="B5" s="96" t="s">
        <v>605</v>
      </c>
      <c r="C5" s="154" t="s">
        <v>606</v>
      </c>
      <c r="D5" s="96" t="s">
        <v>607</v>
      </c>
      <c r="E5" s="96" t="s">
        <v>608</v>
      </c>
      <c r="F5" s="97">
        <v>45055</v>
      </c>
      <c r="G5" s="155">
        <v>5451.6</v>
      </c>
      <c r="H5" s="98">
        <v>4</v>
      </c>
      <c r="I5" s="99">
        <v>113.575</v>
      </c>
      <c r="J5" s="100">
        <v>0</v>
      </c>
      <c r="K5" s="99">
        <v>0</v>
      </c>
      <c r="L5" s="99">
        <v>5451.6</v>
      </c>
      <c r="M5" s="156" t="s">
        <v>609</v>
      </c>
    </row>
    <row r="6" spans="1:13" ht="42.75" x14ac:dyDescent="0.25">
      <c r="A6" s="101" t="s">
        <v>604</v>
      </c>
      <c r="B6" s="102" t="s">
        <v>605</v>
      </c>
      <c r="C6" s="157" t="s">
        <v>610</v>
      </c>
      <c r="D6" s="102" t="s">
        <v>611</v>
      </c>
      <c r="E6" s="102" t="s">
        <v>608</v>
      </c>
      <c r="F6" s="103">
        <v>45055</v>
      </c>
      <c r="G6" s="158">
        <v>11701.89</v>
      </c>
      <c r="H6" s="104">
        <v>4</v>
      </c>
      <c r="I6" s="105">
        <v>243.78937500000001</v>
      </c>
      <c r="J6" s="106">
        <v>0</v>
      </c>
      <c r="K6" s="105">
        <v>0</v>
      </c>
      <c r="L6" s="105">
        <v>11701.89</v>
      </c>
      <c r="M6" s="159" t="s">
        <v>609</v>
      </c>
    </row>
    <row r="7" spans="1:13" ht="42.75" x14ac:dyDescent="0.25">
      <c r="A7" s="95" t="s">
        <v>604</v>
      </c>
      <c r="B7" s="96" t="s">
        <v>605</v>
      </c>
      <c r="C7" s="154" t="s">
        <v>612</v>
      </c>
      <c r="D7" s="96" t="s">
        <v>613</v>
      </c>
      <c r="E7" s="96" t="s">
        <v>608</v>
      </c>
      <c r="F7" s="97">
        <v>45055</v>
      </c>
      <c r="G7" s="155">
        <v>11111.88</v>
      </c>
      <c r="H7" s="98">
        <v>4</v>
      </c>
      <c r="I7" s="99">
        <v>231.4975</v>
      </c>
      <c r="J7" s="100">
        <v>0</v>
      </c>
      <c r="K7" s="99">
        <v>0</v>
      </c>
      <c r="L7" s="99">
        <v>11111.88</v>
      </c>
      <c r="M7" s="156" t="s">
        <v>609</v>
      </c>
    </row>
    <row r="8" spans="1:13" ht="42.75" x14ac:dyDescent="0.25">
      <c r="A8" s="101" t="s">
        <v>604</v>
      </c>
      <c r="B8" s="102" t="s">
        <v>605</v>
      </c>
      <c r="C8" s="157" t="s">
        <v>614</v>
      </c>
      <c r="D8" s="102" t="s">
        <v>615</v>
      </c>
      <c r="E8" s="102" t="s">
        <v>608</v>
      </c>
      <c r="F8" s="103">
        <v>45055</v>
      </c>
      <c r="G8" s="158">
        <v>4576.0200000000004</v>
      </c>
      <c r="H8" s="104">
        <v>4</v>
      </c>
      <c r="I8" s="105">
        <v>95.333749999999995</v>
      </c>
      <c r="J8" s="106">
        <v>0</v>
      </c>
      <c r="K8" s="105">
        <v>0</v>
      </c>
      <c r="L8" s="105">
        <v>4576.0200000000004</v>
      </c>
      <c r="M8" s="159" t="s">
        <v>609</v>
      </c>
    </row>
    <row r="9" spans="1:13" ht="57" x14ac:dyDescent="0.25">
      <c r="A9" s="95" t="s">
        <v>604</v>
      </c>
      <c r="B9" s="96" t="s">
        <v>605</v>
      </c>
      <c r="C9" s="154" t="s">
        <v>616</v>
      </c>
      <c r="D9" s="96" t="s">
        <v>617</v>
      </c>
      <c r="E9" s="96" t="s">
        <v>618</v>
      </c>
      <c r="F9" s="97">
        <v>45061</v>
      </c>
      <c r="G9" s="155">
        <v>9470</v>
      </c>
      <c r="H9" s="98">
        <v>4</v>
      </c>
      <c r="I9" s="99">
        <v>197.29166666666666</v>
      </c>
      <c r="J9" s="100">
        <v>0</v>
      </c>
      <c r="K9" s="99">
        <v>0</v>
      </c>
      <c r="L9" s="99">
        <v>9470</v>
      </c>
      <c r="M9" s="156" t="s">
        <v>609</v>
      </c>
    </row>
    <row r="10" spans="1:13" x14ac:dyDescent="0.25">
      <c r="G10" s="92">
        <f>SUM(G5:G9)</f>
        <v>42311.39</v>
      </c>
    </row>
  </sheetData>
  <pageMargins left="0.7" right="0.7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784-6E5F-4125-BA3A-75EF145F4746}">
  <dimension ref="A1:I193"/>
  <sheetViews>
    <sheetView view="pageBreakPreview" zoomScale="60" zoomScaleNormal="160" workbookViewId="0">
      <selection activeCell="H7" sqref="H7"/>
    </sheetView>
  </sheetViews>
  <sheetFormatPr baseColWidth="10" defaultRowHeight="15" x14ac:dyDescent="0.25"/>
  <cols>
    <col min="1" max="1" width="10" style="32" customWidth="1"/>
    <col min="2" max="2" width="40.42578125" style="32" customWidth="1"/>
    <col min="3" max="3" width="18.7109375" style="33" customWidth="1"/>
    <col min="4" max="4" width="14.85546875" style="33" customWidth="1"/>
    <col min="5" max="5" width="12" style="33" customWidth="1"/>
    <col min="6" max="6" width="17.7109375" style="33" customWidth="1"/>
    <col min="7" max="7" width="14.42578125" style="149" customWidth="1"/>
    <col min="8" max="8" width="14.140625" style="54" bestFit="1" customWidth="1"/>
    <col min="9" max="9" width="11.7109375" style="54" bestFit="1" customWidth="1"/>
    <col min="10" max="16384" width="11.42578125" style="54"/>
  </cols>
  <sheetData>
    <row r="1" spans="1:9" x14ac:dyDescent="0.25">
      <c r="A1" s="107" t="s">
        <v>586</v>
      </c>
      <c r="G1" s="54"/>
      <c r="H1" s="90"/>
      <c r="I1" s="90"/>
    </row>
    <row r="2" spans="1:9" x14ac:dyDescent="0.25">
      <c r="A2" s="54" t="s">
        <v>110</v>
      </c>
      <c r="B2" s="54" t="s">
        <v>111</v>
      </c>
      <c r="C2" s="54" t="s">
        <v>112</v>
      </c>
      <c r="D2" s="54" t="s">
        <v>113</v>
      </c>
      <c r="E2" s="54" t="s">
        <v>114</v>
      </c>
      <c r="F2" s="54" t="s">
        <v>115</v>
      </c>
      <c r="G2" s="149" t="s">
        <v>581</v>
      </c>
    </row>
    <row r="3" spans="1:9" x14ac:dyDescent="0.25">
      <c r="A3" s="32" t="s">
        <v>116</v>
      </c>
      <c r="B3" s="32" t="s">
        <v>117</v>
      </c>
      <c r="C3" s="33">
        <v>-26292141.550000001</v>
      </c>
      <c r="D3" s="33">
        <v>0</v>
      </c>
      <c r="E3" s="33">
        <v>0</v>
      </c>
      <c r="F3" s="33">
        <v>-26292141.550000001</v>
      </c>
      <c r="G3" s="149">
        <f>+D3-E3</f>
        <v>0</v>
      </c>
    </row>
    <row r="4" spans="1:9" x14ac:dyDescent="0.25">
      <c r="A4" s="32" t="s">
        <v>118</v>
      </c>
      <c r="B4" s="32" t="s">
        <v>119</v>
      </c>
      <c r="C4" s="33">
        <v>24.85</v>
      </c>
      <c r="D4" s="33">
        <v>0</v>
      </c>
      <c r="E4" s="33">
        <v>0</v>
      </c>
      <c r="F4" s="33">
        <v>24.85</v>
      </c>
      <c r="G4" s="149">
        <f t="shared" ref="G4:G67" si="0">+D4-E4</f>
        <v>0</v>
      </c>
    </row>
    <row r="5" spans="1:9" x14ac:dyDescent="0.25">
      <c r="A5" s="32" t="s">
        <v>120</v>
      </c>
      <c r="B5" s="32" t="s">
        <v>121</v>
      </c>
      <c r="C5" s="33">
        <v>8724.33</v>
      </c>
      <c r="D5" s="33">
        <v>0</v>
      </c>
      <c r="E5" s="33">
        <v>0</v>
      </c>
      <c r="F5" s="33">
        <v>8724.33</v>
      </c>
      <c r="G5" s="149">
        <f t="shared" si="0"/>
        <v>0</v>
      </c>
    </row>
    <row r="6" spans="1:9" x14ac:dyDescent="0.25">
      <c r="A6" s="32" t="s">
        <v>122</v>
      </c>
      <c r="B6" s="32" t="s">
        <v>123</v>
      </c>
      <c r="C6" s="33">
        <v>3109860776.3600001</v>
      </c>
      <c r="D6" s="33">
        <v>39071580.93</v>
      </c>
      <c r="E6" s="33">
        <v>229335.19</v>
      </c>
      <c r="F6" s="33">
        <v>3148703022.0999999</v>
      </c>
      <c r="G6" s="149">
        <f t="shared" si="0"/>
        <v>38842245.740000002</v>
      </c>
    </row>
    <row r="7" spans="1:9" x14ac:dyDescent="0.25">
      <c r="A7" s="32" t="s">
        <v>124</v>
      </c>
      <c r="B7" s="32" t="s">
        <v>125</v>
      </c>
      <c r="C7" s="33">
        <v>9715384.2100000009</v>
      </c>
      <c r="D7" s="33">
        <v>0</v>
      </c>
      <c r="E7" s="33">
        <v>0</v>
      </c>
      <c r="F7" s="33">
        <v>9715384.2100000009</v>
      </c>
      <c r="G7" s="149">
        <f t="shared" si="0"/>
        <v>0</v>
      </c>
    </row>
    <row r="8" spans="1:9" x14ac:dyDescent="0.25">
      <c r="A8" s="32" t="s">
        <v>126</v>
      </c>
      <c r="B8" s="32" t="s">
        <v>127</v>
      </c>
      <c r="C8" s="33">
        <v>2682</v>
      </c>
      <c r="D8" s="33">
        <v>0</v>
      </c>
      <c r="E8" s="33">
        <v>0</v>
      </c>
      <c r="F8" s="33">
        <v>2682</v>
      </c>
      <c r="G8" s="149">
        <f t="shared" si="0"/>
        <v>0</v>
      </c>
    </row>
    <row r="9" spans="1:9" x14ac:dyDescent="0.25">
      <c r="A9" s="32" t="s">
        <v>128</v>
      </c>
      <c r="B9" s="32" t="s">
        <v>129</v>
      </c>
      <c r="C9" s="33">
        <v>15095096.539999999</v>
      </c>
      <c r="D9" s="33">
        <v>0</v>
      </c>
      <c r="E9" s="33">
        <v>0</v>
      </c>
      <c r="F9" s="33">
        <v>15095096.539999999</v>
      </c>
      <c r="G9" s="149">
        <f t="shared" si="0"/>
        <v>0</v>
      </c>
    </row>
    <row r="10" spans="1:9" x14ac:dyDescent="0.25">
      <c r="A10" s="32" t="s">
        <v>130</v>
      </c>
      <c r="B10" s="32" t="s">
        <v>131</v>
      </c>
      <c r="C10" s="33">
        <v>5040499.8</v>
      </c>
      <c r="D10" s="33">
        <v>0</v>
      </c>
      <c r="E10" s="33">
        <v>0</v>
      </c>
      <c r="F10" s="33">
        <v>5040499.8</v>
      </c>
      <c r="G10" s="149">
        <f t="shared" si="0"/>
        <v>0</v>
      </c>
    </row>
    <row r="11" spans="1:9" x14ac:dyDescent="0.25">
      <c r="A11" s="32" t="s">
        <v>132</v>
      </c>
      <c r="B11" s="32" t="s">
        <v>133</v>
      </c>
      <c r="C11" s="33">
        <v>4258867.04</v>
      </c>
      <c r="D11" s="33">
        <v>130446</v>
      </c>
      <c r="E11" s="33">
        <v>0</v>
      </c>
      <c r="F11" s="33">
        <v>4389313.04</v>
      </c>
      <c r="G11" s="149">
        <f t="shared" si="0"/>
        <v>130446</v>
      </c>
    </row>
    <row r="12" spans="1:9" x14ac:dyDescent="0.25">
      <c r="A12" s="32" t="s">
        <v>582</v>
      </c>
      <c r="B12" s="32" t="s">
        <v>583</v>
      </c>
      <c r="C12" s="33">
        <v>0</v>
      </c>
      <c r="D12" s="33">
        <v>885000</v>
      </c>
      <c r="E12" s="33">
        <v>0</v>
      </c>
      <c r="F12" s="33">
        <v>885000</v>
      </c>
      <c r="G12" s="149">
        <f t="shared" si="0"/>
        <v>885000</v>
      </c>
    </row>
    <row r="13" spans="1:9" x14ac:dyDescent="0.25">
      <c r="A13" s="32" t="s">
        <v>134</v>
      </c>
      <c r="B13" s="32" t="s">
        <v>135</v>
      </c>
      <c r="C13" s="33">
        <v>271177003.30000001</v>
      </c>
      <c r="D13" s="33">
        <v>167697.56</v>
      </c>
      <c r="E13" s="33">
        <v>35752.769999999997</v>
      </c>
      <c r="F13" s="33">
        <v>271308948.08999997</v>
      </c>
      <c r="G13" s="149">
        <f t="shared" si="0"/>
        <v>131944.79</v>
      </c>
    </row>
    <row r="14" spans="1:9" x14ac:dyDescent="0.25">
      <c r="A14" s="32" t="s">
        <v>136</v>
      </c>
      <c r="B14" s="32" t="s">
        <v>137</v>
      </c>
      <c r="C14" s="33">
        <v>1131716.98</v>
      </c>
      <c r="D14" s="33">
        <v>0</v>
      </c>
      <c r="E14" s="33">
        <v>0</v>
      </c>
      <c r="F14" s="33">
        <v>1131716.98</v>
      </c>
      <c r="G14" s="149">
        <f t="shared" si="0"/>
        <v>0</v>
      </c>
    </row>
    <row r="15" spans="1:9" x14ac:dyDescent="0.25">
      <c r="A15" s="32" t="s">
        <v>138</v>
      </c>
      <c r="B15" s="32" t="s">
        <v>139</v>
      </c>
      <c r="C15" s="33">
        <v>378376203.77999997</v>
      </c>
      <c r="D15" s="33">
        <v>6827825.3799999999</v>
      </c>
      <c r="E15" s="33">
        <v>1477552.87</v>
      </c>
      <c r="F15" s="33">
        <v>383726476.29000002</v>
      </c>
      <c r="G15" s="149">
        <f t="shared" si="0"/>
        <v>5350272.51</v>
      </c>
    </row>
    <row r="16" spans="1:9" x14ac:dyDescent="0.25">
      <c r="A16" s="32" t="s">
        <v>140</v>
      </c>
      <c r="B16" s="32" t="s">
        <v>141</v>
      </c>
      <c r="C16" s="33">
        <v>24628.91</v>
      </c>
      <c r="D16" s="33">
        <v>0</v>
      </c>
      <c r="E16" s="33">
        <v>0</v>
      </c>
      <c r="F16" s="33">
        <v>24628.91</v>
      </c>
      <c r="G16" s="149">
        <f t="shared" si="0"/>
        <v>0</v>
      </c>
    </row>
    <row r="17" spans="1:7" x14ac:dyDescent="0.25">
      <c r="A17" s="32" t="s">
        <v>142</v>
      </c>
      <c r="B17" s="32" t="s">
        <v>143</v>
      </c>
      <c r="C17" s="33">
        <v>88158540.689999998</v>
      </c>
      <c r="D17" s="33">
        <v>868342.88</v>
      </c>
      <c r="E17" s="33">
        <v>43447.71</v>
      </c>
      <c r="F17" s="33">
        <v>88983435.859999999</v>
      </c>
      <c r="G17" s="149">
        <f t="shared" si="0"/>
        <v>824895.17</v>
      </c>
    </row>
    <row r="18" spans="1:7" x14ac:dyDescent="0.25">
      <c r="A18" s="32" t="s">
        <v>584</v>
      </c>
      <c r="B18" s="32" t="s">
        <v>585</v>
      </c>
      <c r="C18" s="33">
        <v>0</v>
      </c>
      <c r="D18" s="33">
        <v>1691509.38</v>
      </c>
      <c r="E18" s="33">
        <v>0</v>
      </c>
      <c r="F18" s="33">
        <v>1691509.38</v>
      </c>
      <c r="G18" s="149">
        <f t="shared" si="0"/>
        <v>1691509.38</v>
      </c>
    </row>
    <row r="19" spans="1:7" x14ac:dyDescent="0.25">
      <c r="A19" s="32" t="s">
        <v>144</v>
      </c>
      <c r="B19" s="32" t="s">
        <v>145</v>
      </c>
      <c r="C19" s="33">
        <v>20310.63</v>
      </c>
      <c r="D19" s="33">
        <v>0</v>
      </c>
      <c r="E19" s="33">
        <v>0</v>
      </c>
      <c r="F19" s="33">
        <v>20310.63</v>
      </c>
      <c r="G19" s="149">
        <f t="shared" si="0"/>
        <v>0</v>
      </c>
    </row>
    <row r="20" spans="1:7" x14ac:dyDescent="0.25">
      <c r="A20" s="32" t="s">
        <v>146</v>
      </c>
      <c r="B20" s="32" t="s">
        <v>147</v>
      </c>
      <c r="C20" s="33">
        <v>11278780.57</v>
      </c>
      <c r="D20" s="33">
        <v>494800</v>
      </c>
      <c r="E20" s="33">
        <v>78200</v>
      </c>
      <c r="F20" s="33">
        <v>11695380.57</v>
      </c>
      <c r="G20" s="149">
        <f t="shared" si="0"/>
        <v>416600</v>
      </c>
    </row>
    <row r="21" spans="1:7" x14ac:dyDescent="0.25">
      <c r="A21" s="32" t="s">
        <v>148</v>
      </c>
      <c r="B21" s="32" t="s">
        <v>149</v>
      </c>
      <c r="C21" s="33">
        <v>238000</v>
      </c>
      <c r="D21" s="33">
        <v>0</v>
      </c>
      <c r="E21" s="33">
        <v>0</v>
      </c>
      <c r="F21" s="33">
        <v>238000</v>
      </c>
      <c r="G21" s="149">
        <f t="shared" si="0"/>
        <v>0</v>
      </c>
    </row>
    <row r="22" spans="1:7" x14ac:dyDescent="0.25">
      <c r="A22" s="32" t="s">
        <v>150</v>
      </c>
      <c r="B22" s="32" t="s">
        <v>151</v>
      </c>
      <c r="C22" s="33">
        <v>201773654.88</v>
      </c>
      <c r="D22" s="33">
        <v>2577656.85</v>
      </c>
      <c r="E22" s="33">
        <v>0</v>
      </c>
      <c r="F22" s="33">
        <v>204351311.72999999</v>
      </c>
      <c r="G22" s="149">
        <f t="shared" si="0"/>
        <v>2577656.85</v>
      </c>
    </row>
    <row r="23" spans="1:7" x14ac:dyDescent="0.25">
      <c r="A23" s="32" t="s">
        <v>152</v>
      </c>
      <c r="B23" s="32" t="s">
        <v>153</v>
      </c>
      <c r="C23" s="33">
        <v>8763908.8300000001</v>
      </c>
      <c r="D23" s="33">
        <v>0</v>
      </c>
      <c r="E23" s="33">
        <v>0</v>
      </c>
      <c r="F23" s="33">
        <v>8763908.8300000001</v>
      </c>
      <c r="G23" s="149">
        <f t="shared" si="0"/>
        <v>0</v>
      </c>
    </row>
    <row r="24" spans="1:7" x14ac:dyDescent="0.25">
      <c r="A24" s="32" t="s">
        <v>154</v>
      </c>
      <c r="B24" s="32" t="s">
        <v>155</v>
      </c>
      <c r="C24" s="33">
        <v>84804.63</v>
      </c>
      <c r="D24" s="33">
        <v>0</v>
      </c>
      <c r="E24" s="33">
        <v>0</v>
      </c>
      <c r="F24" s="33">
        <v>84804.63</v>
      </c>
      <c r="G24" s="149">
        <f t="shared" si="0"/>
        <v>0</v>
      </c>
    </row>
    <row r="25" spans="1:7" x14ac:dyDescent="0.25">
      <c r="A25" s="32" t="s">
        <v>156</v>
      </c>
      <c r="B25" s="32" t="s">
        <v>157</v>
      </c>
      <c r="C25" s="33">
        <v>21100</v>
      </c>
      <c r="D25" s="33">
        <v>0</v>
      </c>
      <c r="E25" s="33">
        <v>0</v>
      </c>
      <c r="F25" s="33">
        <v>21100</v>
      </c>
      <c r="G25" s="149">
        <f t="shared" si="0"/>
        <v>0</v>
      </c>
    </row>
    <row r="26" spans="1:7" x14ac:dyDescent="0.25">
      <c r="A26" s="32" t="s">
        <v>158</v>
      </c>
      <c r="B26" s="32" t="s">
        <v>159</v>
      </c>
      <c r="C26" s="33">
        <v>3429281</v>
      </c>
      <c r="D26" s="33">
        <v>0</v>
      </c>
      <c r="E26" s="33">
        <v>0</v>
      </c>
      <c r="F26" s="33">
        <v>3429281</v>
      </c>
      <c r="G26" s="149">
        <f t="shared" si="0"/>
        <v>0</v>
      </c>
    </row>
    <row r="27" spans="1:7" x14ac:dyDescent="0.25">
      <c r="A27" s="32" t="s">
        <v>160</v>
      </c>
      <c r="B27" s="32" t="s">
        <v>161</v>
      </c>
      <c r="C27" s="33">
        <v>153806.71</v>
      </c>
      <c r="D27" s="33">
        <v>0</v>
      </c>
      <c r="E27" s="33">
        <v>0</v>
      </c>
      <c r="F27" s="33">
        <v>153806.71</v>
      </c>
      <c r="G27" s="149">
        <f t="shared" si="0"/>
        <v>0</v>
      </c>
    </row>
    <row r="28" spans="1:7" x14ac:dyDescent="0.25">
      <c r="A28" s="32" t="s">
        <v>162</v>
      </c>
      <c r="B28" s="32" t="s">
        <v>163</v>
      </c>
      <c r="C28" s="33">
        <v>54385.56</v>
      </c>
      <c r="D28" s="33">
        <v>0</v>
      </c>
      <c r="E28" s="33">
        <v>0</v>
      </c>
      <c r="F28" s="33">
        <v>54385.56</v>
      </c>
      <c r="G28" s="149">
        <f t="shared" si="0"/>
        <v>0</v>
      </c>
    </row>
    <row r="29" spans="1:7" x14ac:dyDescent="0.25">
      <c r="A29" s="32" t="s">
        <v>164</v>
      </c>
      <c r="B29" s="32" t="s">
        <v>165</v>
      </c>
      <c r="C29" s="33">
        <v>17811285.129999999</v>
      </c>
      <c r="D29" s="33">
        <v>0</v>
      </c>
      <c r="E29" s="33">
        <v>0</v>
      </c>
      <c r="F29" s="33">
        <v>17811285.129999999</v>
      </c>
      <c r="G29" s="149">
        <f t="shared" si="0"/>
        <v>0</v>
      </c>
    </row>
    <row r="30" spans="1:7" x14ac:dyDescent="0.25">
      <c r="A30" s="32" t="s">
        <v>166</v>
      </c>
      <c r="B30" s="32" t="s">
        <v>167</v>
      </c>
      <c r="C30" s="33">
        <v>980000</v>
      </c>
      <c r="D30" s="33">
        <v>0</v>
      </c>
      <c r="E30" s="33">
        <v>0</v>
      </c>
      <c r="F30" s="33">
        <v>980000</v>
      </c>
      <c r="G30" s="149">
        <f t="shared" si="0"/>
        <v>0</v>
      </c>
    </row>
    <row r="31" spans="1:7" x14ac:dyDescent="0.25">
      <c r="A31" s="32" t="s">
        <v>168</v>
      </c>
      <c r="B31" s="32" t="s">
        <v>169</v>
      </c>
      <c r="C31" s="33">
        <v>676196825.61000001</v>
      </c>
      <c r="D31" s="33">
        <v>0</v>
      </c>
      <c r="E31" s="33">
        <v>0</v>
      </c>
      <c r="F31" s="33">
        <v>676196825.61000001</v>
      </c>
      <c r="G31" s="149">
        <f t="shared" si="0"/>
        <v>0</v>
      </c>
    </row>
    <row r="32" spans="1:7" x14ac:dyDescent="0.25">
      <c r="A32" s="32" t="s">
        <v>170</v>
      </c>
      <c r="B32" s="32" t="s">
        <v>171</v>
      </c>
      <c r="C32" s="33">
        <v>28120150</v>
      </c>
      <c r="D32" s="33">
        <v>0</v>
      </c>
      <c r="E32" s="33">
        <v>0</v>
      </c>
      <c r="F32" s="33">
        <v>28120150</v>
      </c>
      <c r="G32" s="149">
        <f t="shared" si="0"/>
        <v>0</v>
      </c>
    </row>
    <row r="33" spans="1:7" x14ac:dyDescent="0.25">
      <c r="A33" s="32" t="s">
        <v>172</v>
      </c>
      <c r="B33" s="32" t="s">
        <v>173</v>
      </c>
      <c r="C33" s="33">
        <v>43322039.649999999</v>
      </c>
      <c r="D33" s="33">
        <v>333066.68</v>
      </c>
      <c r="E33" s="33">
        <v>71505.539999999994</v>
      </c>
      <c r="F33" s="33">
        <v>43583600.789999999</v>
      </c>
      <c r="G33" s="149">
        <f t="shared" si="0"/>
        <v>261561.14</v>
      </c>
    </row>
    <row r="34" spans="1:7" x14ac:dyDescent="0.25">
      <c r="A34" s="32" t="s">
        <v>174</v>
      </c>
      <c r="B34" s="32" t="s">
        <v>175</v>
      </c>
      <c r="C34" s="33">
        <v>200053761.27000001</v>
      </c>
      <c r="D34" s="33">
        <v>2737479.84</v>
      </c>
      <c r="E34" s="33">
        <v>72365.31</v>
      </c>
      <c r="F34" s="33">
        <v>202718875.80000001</v>
      </c>
      <c r="G34" s="149">
        <f t="shared" si="0"/>
        <v>2665114.5299999998</v>
      </c>
    </row>
    <row r="35" spans="1:7" x14ac:dyDescent="0.25">
      <c r="A35" s="32" t="s">
        <v>176</v>
      </c>
      <c r="B35" s="32" t="s">
        <v>177</v>
      </c>
      <c r="C35" s="33">
        <v>216286125.78999999</v>
      </c>
      <c r="D35" s="33">
        <v>2879596.08</v>
      </c>
      <c r="E35" s="33">
        <v>83857.77</v>
      </c>
      <c r="F35" s="33">
        <v>219081864.09999999</v>
      </c>
      <c r="G35" s="149">
        <f t="shared" si="0"/>
        <v>2795738.31</v>
      </c>
    </row>
    <row r="36" spans="1:7" x14ac:dyDescent="0.25">
      <c r="A36" s="32" t="s">
        <v>178</v>
      </c>
      <c r="B36" s="32" t="s">
        <v>179</v>
      </c>
      <c r="C36" s="33">
        <v>23173876.77</v>
      </c>
      <c r="D36" s="33">
        <v>316567.02</v>
      </c>
      <c r="E36" s="33">
        <v>0</v>
      </c>
      <c r="F36" s="33">
        <v>23490443.789999999</v>
      </c>
      <c r="G36" s="149">
        <f t="shared" si="0"/>
        <v>316567.02</v>
      </c>
    </row>
    <row r="37" spans="1:7" x14ac:dyDescent="0.25">
      <c r="A37" s="32" t="s">
        <v>180</v>
      </c>
      <c r="B37" s="32" t="s">
        <v>181</v>
      </c>
      <c r="C37" s="33">
        <v>145949.75</v>
      </c>
      <c r="D37" s="33">
        <v>0</v>
      </c>
      <c r="E37" s="33">
        <v>0</v>
      </c>
      <c r="F37" s="33">
        <v>145949.75</v>
      </c>
      <c r="G37" s="149">
        <f t="shared" si="0"/>
        <v>0</v>
      </c>
    </row>
    <row r="38" spans="1:7" x14ac:dyDescent="0.25">
      <c r="A38" s="32" t="s">
        <v>182</v>
      </c>
      <c r="B38" s="32" t="s">
        <v>183</v>
      </c>
      <c r="C38" s="33">
        <v>8264.4500000000007</v>
      </c>
      <c r="D38" s="33">
        <v>0</v>
      </c>
      <c r="E38" s="33">
        <v>0</v>
      </c>
      <c r="F38" s="33">
        <v>8264.4500000000007</v>
      </c>
      <c r="G38" s="149">
        <f t="shared" si="0"/>
        <v>0</v>
      </c>
    </row>
    <row r="39" spans="1:7" x14ac:dyDescent="0.25">
      <c r="A39" s="32" t="s">
        <v>184</v>
      </c>
      <c r="B39" s="32" t="s">
        <v>185</v>
      </c>
      <c r="C39" s="33">
        <v>40223366.200000003</v>
      </c>
      <c r="D39" s="33">
        <v>0</v>
      </c>
      <c r="E39" s="33">
        <v>0</v>
      </c>
      <c r="F39" s="33">
        <v>40223366.200000003</v>
      </c>
      <c r="G39" s="149">
        <f t="shared" si="0"/>
        <v>0</v>
      </c>
    </row>
    <row r="40" spans="1:7" x14ac:dyDescent="0.25">
      <c r="A40" s="32" t="s">
        <v>186</v>
      </c>
      <c r="B40" s="32" t="s">
        <v>187</v>
      </c>
      <c r="C40" s="33">
        <v>79406456.659999996</v>
      </c>
      <c r="D40" s="33">
        <v>1386450.61</v>
      </c>
      <c r="E40" s="33">
        <v>380143.56</v>
      </c>
      <c r="F40" s="33">
        <v>80412763.709999993</v>
      </c>
      <c r="G40" s="149">
        <f t="shared" si="0"/>
        <v>1006307.05</v>
      </c>
    </row>
    <row r="41" spans="1:7" x14ac:dyDescent="0.25">
      <c r="A41" s="32" t="s">
        <v>188</v>
      </c>
      <c r="B41" s="32" t="s">
        <v>189</v>
      </c>
      <c r="C41" s="33">
        <v>1127251.25</v>
      </c>
      <c r="D41" s="33">
        <v>15273.2</v>
      </c>
      <c r="E41" s="33">
        <v>0</v>
      </c>
      <c r="F41" s="33">
        <v>1142524.45</v>
      </c>
      <c r="G41" s="149">
        <f t="shared" si="0"/>
        <v>15273.2</v>
      </c>
    </row>
    <row r="42" spans="1:7" x14ac:dyDescent="0.25">
      <c r="A42" s="32" t="s">
        <v>190</v>
      </c>
      <c r="B42" s="32" t="s">
        <v>191</v>
      </c>
      <c r="C42" s="33">
        <v>24598378.59</v>
      </c>
      <c r="D42" s="33">
        <v>258422.49</v>
      </c>
      <c r="E42" s="33">
        <v>0</v>
      </c>
      <c r="F42" s="33">
        <v>24856801.079999998</v>
      </c>
      <c r="G42" s="149">
        <f t="shared" si="0"/>
        <v>258422.49</v>
      </c>
    </row>
    <row r="43" spans="1:7" x14ac:dyDescent="0.25">
      <c r="A43" s="32" t="s">
        <v>192</v>
      </c>
      <c r="B43" s="32" t="s">
        <v>193</v>
      </c>
      <c r="C43" s="33">
        <v>81864433.569999993</v>
      </c>
      <c r="D43" s="33">
        <v>1116737.5900000001</v>
      </c>
      <c r="E43" s="33">
        <v>148388.04</v>
      </c>
      <c r="F43" s="33">
        <v>82832783.120000005</v>
      </c>
      <c r="G43" s="149">
        <f t="shared" si="0"/>
        <v>968349.55</v>
      </c>
    </row>
    <row r="44" spans="1:7" x14ac:dyDescent="0.25">
      <c r="A44" s="32" t="s">
        <v>194</v>
      </c>
      <c r="B44" s="32" t="s">
        <v>195</v>
      </c>
      <c r="C44" s="33">
        <v>1089103.6499999999</v>
      </c>
      <c r="D44" s="33">
        <v>8873.16</v>
      </c>
      <c r="E44" s="33">
        <v>4436.58</v>
      </c>
      <c r="F44" s="33">
        <v>1093540.23</v>
      </c>
      <c r="G44" s="149">
        <f t="shared" si="0"/>
        <v>4436.58</v>
      </c>
    </row>
    <row r="45" spans="1:7" x14ac:dyDescent="0.25">
      <c r="A45" s="32" t="s">
        <v>196</v>
      </c>
      <c r="B45" s="32" t="s">
        <v>197</v>
      </c>
      <c r="C45" s="33">
        <v>1175991.4099999999</v>
      </c>
      <c r="D45" s="33">
        <v>22264.28</v>
      </c>
      <c r="E45" s="33">
        <v>2357.14</v>
      </c>
      <c r="F45" s="33">
        <v>1195898.55</v>
      </c>
      <c r="G45" s="149">
        <f t="shared" si="0"/>
        <v>19907.14</v>
      </c>
    </row>
    <row r="46" spans="1:7" x14ac:dyDescent="0.25">
      <c r="A46" s="32" t="s">
        <v>198</v>
      </c>
      <c r="B46" s="32" t="s">
        <v>199</v>
      </c>
      <c r="C46" s="33">
        <v>155718138.90000001</v>
      </c>
      <c r="D46" s="33">
        <v>3226068.48</v>
      </c>
      <c r="E46" s="33">
        <v>815523.16</v>
      </c>
      <c r="F46" s="33">
        <v>158128684.22</v>
      </c>
      <c r="G46" s="149">
        <f t="shared" si="0"/>
        <v>2410545.3199999998</v>
      </c>
    </row>
    <row r="47" spans="1:7" x14ac:dyDescent="0.25">
      <c r="A47" s="32" t="s">
        <v>200</v>
      </c>
      <c r="B47" s="32" t="s">
        <v>201</v>
      </c>
      <c r="C47" s="33">
        <v>4972623.08</v>
      </c>
      <c r="D47" s="33">
        <v>0</v>
      </c>
      <c r="E47" s="33">
        <v>0</v>
      </c>
      <c r="F47" s="33">
        <v>4972623.08</v>
      </c>
      <c r="G47" s="149">
        <f t="shared" si="0"/>
        <v>0</v>
      </c>
    </row>
    <row r="48" spans="1:7" x14ac:dyDescent="0.25">
      <c r="A48" s="32" t="s">
        <v>202</v>
      </c>
      <c r="B48" s="32" t="s">
        <v>203</v>
      </c>
      <c r="C48" s="33">
        <v>34792172.460000001</v>
      </c>
      <c r="D48" s="33">
        <v>556950</v>
      </c>
      <c r="E48" s="33">
        <v>56200</v>
      </c>
      <c r="F48" s="33">
        <v>35292922.460000001</v>
      </c>
      <c r="G48" s="149">
        <f t="shared" si="0"/>
        <v>500750</v>
      </c>
    </row>
    <row r="49" spans="1:7" x14ac:dyDescent="0.25">
      <c r="A49" s="32" t="s">
        <v>204</v>
      </c>
      <c r="B49" s="32" t="s">
        <v>205</v>
      </c>
      <c r="C49" s="33">
        <v>12102330.779999999</v>
      </c>
      <c r="D49" s="33">
        <v>124681.12</v>
      </c>
      <c r="E49" s="33">
        <v>31170.28</v>
      </c>
      <c r="F49" s="33">
        <v>12195841.619999999</v>
      </c>
      <c r="G49" s="149">
        <f t="shared" si="0"/>
        <v>93510.84</v>
      </c>
    </row>
    <row r="50" spans="1:7" x14ac:dyDescent="0.25">
      <c r="A50" s="32" t="s">
        <v>206</v>
      </c>
      <c r="B50" s="32" t="s">
        <v>207</v>
      </c>
      <c r="C50" s="33">
        <v>100</v>
      </c>
      <c r="D50" s="33">
        <v>0</v>
      </c>
      <c r="E50" s="33">
        <v>0</v>
      </c>
      <c r="F50" s="33">
        <v>100</v>
      </c>
      <c r="G50" s="149">
        <f t="shared" si="0"/>
        <v>0</v>
      </c>
    </row>
    <row r="51" spans="1:7" x14ac:dyDescent="0.25">
      <c r="A51" s="32" t="s">
        <v>208</v>
      </c>
      <c r="B51" s="32" t="s">
        <v>209</v>
      </c>
      <c r="C51" s="33">
        <v>10110487.74</v>
      </c>
      <c r="D51" s="33">
        <v>35090.639999999999</v>
      </c>
      <c r="E51" s="33">
        <v>0</v>
      </c>
      <c r="F51" s="33">
        <v>10145578.380000001</v>
      </c>
      <c r="G51" s="149">
        <f t="shared" si="0"/>
        <v>35090.639999999999</v>
      </c>
    </row>
    <row r="52" spans="1:7" x14ac:dyDescent="0.25">
      <c r="A52" s="32" t="s">
        <v>210</v>
      </c>
      <c r="B52" s="32" t="s">
        <v>211</v>
      </c>
      <c r="C52" s="33">
        <v>2697959.28</v>
      </c>
      <c r="D52" s="33">
        <v>0</v>
      </c>
      <c r="E52" s="33">
        <v>0</v>
      </c>
      <c r="F52" s="33">
        <v>2697959.28</v>
      </c>
      <c r="G52" s="149">
        <f t="shared" si="0"/>
        <v>0</v>
      </c>
    </row>
    <row r="53" spans="1:7" x14ac:dyDescent="0.25">
      <c r="A53" s="32" t="s">
        <v>212</v>
      </c>
      <c r="B53" s="32" t="s">
        <v>213</v>
      </c>
      <c r="C53" s="33">
        <v>1463691.75</v>
      </c>
      <c r="D53" s="33">
        <v>6430</v>
      </c>
      <c r="E53" s="33">
        <v>360</v>
      </c>
      <c r="F53" s="33">
        <v>1469761.75</v>
      </c>
      <c r="G53" s="149">
        <f t="shared" si="0"/>
        <v>6070</v>
      </c>
    </row>
    <row r="54" spans="1:7" x14ac:dyDescent="0.25">
      <c r="A54" s="32" t="s">
        <v>214</v>
      </c>
      <c r="B54" s="32" t="s">
        <v>215</v>
      </c>
      <c r="C54" s="33">
        <v>215182167.27000001</v>
      </c>
      <c r="D54" s="33">
        <v>3406563.16</v>
      </c>
      <c r="E54" s="33">
        <v>916389.09</v>
      </c>
      <c r="F54" s="33">
        <v>217672341.34</v>
      </c>
      <c r="G54" s="149">
        <f t="shared" si="0"/>
        <v>2490174.0700000003</v>
      </c>
    </row>
    <row r="55" spans="1:7" x14ac:dyDescent="0.25">
      <c r="A55" s="32" t="s">
        <v>216</v>
      </c>
      <c r="B55" s="32" t="s">
        <v>217</v>
      </c>
      <c r="C55" s="33">
        <v>159837.20000000001</v>
      </c>
      <c r="D55" s="33">
        <v>0</v>
      </c>
      <c r="E55" s="33">
        <v>0</v>
      </c>
      <c r="F55" s="33">
        <v>159837.20000000001</v>
      </c>
      <c r="G55" s="149">
        <f t="shared" si="0"/>
        <v>0</v>
      </c>
    </row>
    <row r="56" spans="1:7" x14ac:dyDescent="0.25">
      <c r="A56" s="32" t="s">
        <v>218</v>
      </c>
      <c r="B56" s="32" t="s">
        <v>219</v>
      </c>
      <c r="C56" s="33">
        <v>22287.99</v>
      </c>
      <c r="D56" s="33">
        <v>0</v>
      </c>
      <c r="E56" s="33">
        <v>0</v>
      </c>
      <c r="F56" s="33">
        <v>22287.99</v>
      </c>
      <c r="G56" s="149">
        <f t="shared" si="0"/>
        <v>0</v>
      </c>
    </row>
    <row r="57" spans="1:7" x14ac:dyDescent="0.25">
      <c r="A57" s="32" t="s">
        <v>220</v>
      </c>
      <c r="B57" s="32" t="s">
        <v>221</v>
      </c>
      <c r="C57" s="33">
        <v>5448597.2199999997</v>
      </c>
      <c r="D57" s="33">
        <v>0</v>
      </c>
      <c r="E57" s="33">
        <v>0</v>
      </c>
      <c r="F57" s="33">
        <v>5448597.2199999997</v>
      </c>
      <c r="G57" s="149">
        <f t="shared" si="0"/>
        <v>0</v>
      </c>
    </row>
    <row r="58" spans="1:7" x14ac:dyDescent="0.25">
      <c r="A58" s="32" t="s">
        <v>222</v>
      </c>
      <c r="B58" s="32" t="s">
        <v>223</v>
      </c>
      <c r="C58" s="33">
        <v>1764115.6</v>
      </c>
      <c r="D58" s="33">
        <v>0</v>
      </c>
      <c r="E58" s="33">
        <v>0</v>
      </c>
      <c r="F58" s="33">
        <v>1764115.6</v>
      </c>
      <c r="G58" s="149">
        <f t="shared" si="0"/>
        <v>0</v>
      </c>
    </row>
    <row r="59" spans="1:7" x14ac:dyDescent="0.25">
      <c r="A59" s="32" t="s">
        <v>224</v>
      </c>
      <c r="B59" s="32" t="s">
        <v>225</v>
      </c>
      <c r="C59" s="33">
        <v>18292</v>
      </c>
      <c r="D59" s="33">
        <v>0</v>
      </c>
      <c r="E59" s="33">
        <v>0</v>
      </c>
      <c r="F59" s="33">
        <v>18292</v>
      </c>
      <c r="G59" s="149">
        <f t="shared" si="0"/>
        <v>0</v>
      </c>
    </row>
    <row r="60" spans="1:7" x14ac:dyDescent="0.25">
      <c r="A60" s="32" t="s">
        <v>226</v>
      </c>
      <c r="B60" s="32" t="s">
        <v>227</v>
      </c>
      <c r="C60" s="33">
        <v>342497.67</v>
      </c>
      <c r="D60" s="33">
        <v>0</v>
      </c>
      <c r="E60" s="33">
        <v>0</v>
      </c>
      <c r="F60" s="33">
        <v>342497.67</v>
      </c>
      <c r="G60" s="149">
        <f t="shared" si="0"/>
        <v>0</v>
      </c>
    </row>
    <row r="61" spans="1:7" x14ac:dyDescent="0.25">
      <c r="A61" s="32" t="s">
        <v>228</v>
      </c>
      <c r="B61" s="32" t="s">
        <v>229</v>
      </c>
      <c r="C61" s="33">
        <v>3004308.04</v>
      </c>
      <c r="D61" s="33">
        <v>0</v>
      </c>
      <c r="E61" s="33">
        <v>0</v>
      </c>
      <c r="F61" s="33">
        <v>3004308.04</v>
      </c>
      <c r="G61" s="149">
        <f t="shared" si="0"/>
        <v>0</v>
      </c>
    </row>
    <row r="62" spans="1:7" x14ac:dyDescent="0.25">
      <c r="A62" s="32" t="s">
        <v>230</v>
      </c>
      <c r="B62" s="32" t="s">
        <v>231</v>
      </c>
      <c r="C62" s="33">
        <v>17114537.879999999</v>
      </c>
      <c r="D62" s="33">
        <v>0</v>
      </c>
      <c r="E62" s="33">
        <v>0</v>
      </c>
      <c r="F62" s="33">
        <v>17114537.879999999</v>
      </c>
      <c r="G62" s="149">
        <f t="shared" si="0"/>
        <v>0</v>
      </c>
    </row>
    <row r="63" spans="1:7" x14ac:dyDescent="0.25">
      <c r="A63" s="32" t="s">
        <v>232</v>
      </c>
      <c r="B63" s="32" t="s">
        <v>233</v>
      </c>
      <c r="C63" s="33">
        <v>6850718.2400000002</v>
      </c>
      <c r="D63" s="33">
        <v>0</v>
      </c>
      <c r="E63" s="33">
        <v>0</v>
      </c>
      <c r="F63" s="33">
        <v>6850718.2400000002</v>
      </c>
      <c r="G63" s="149">
        <f t="shared" si="0"/>
        <v>0</v>
      </c>
    </row>
    <row r="64" spans="1:7" x14ac:dyDescent="0.25">
      <c r="A64" s="32" t="s">
        <v>234</v>
      </c>
      <c r="B64" s="32" t="s">
        <v>235</v>
      </c>
      <c r="C64" s="33">
        <v>18942712.09</v>
      </c>
      <c r="D64" s="33">
        <v>0</v>
      </c>
      <c r="E64" s="33">
        <v>0</v>
      </c>
      <c r="F64" s="33">
        <v>18942712.09</v>
      </c>
      <c r="G64" s="149">
        <f t="shared" si="0"/>
        <v>0</v>
      </c>
    </row>
    <row r="65" spans="1:7" x14ac:dyDescent="0.25">
      <c r="A65" s="32" t="s">
        <v>236</v>
      </c>
      <c r="B65" s="32" t="s">
        <v>237</v>
      </c>
      <c r="C65" s="33">
        <v>265637764.44</v>
      </c>
      <c r="D65" s="33">
        <v>4403213.28</v>
      </c>
      <c r="E65" s="33">
        <v>353750.6</v>
      </c>
      <c r="F65" s="33">
        <v>269687227.12</v>
      </c>
      <c r="G65" s="149">
        <f t="shared" si="0"/>
        <v>4049462.68</v>
      </c>
    </row>
    <row r="66" spans="1:7" x14ac:dyDescent="0.25">
      <c r="A66" s="32" t="s">
        <v>238</v>
      </c>
      <c r="B66" s="32" t="s">
        <v>239</v>
      </c>
      <c r="C66" s="33">
        <v>222024.6</v>
      </c>
      <c r="D66" s="33">
        <v>0</v>
      </c>
      <c r="E66" s="33">
        <v>0</v>
      </c>
      <c r="F66" s="33">
        <v>222024.6</v>
      </c>
      <c r="G66" s="149">
        <f t="shared" si="0"/>
        <v>0</v>
      </c>
    </row>
    <row r="67" spans="1:7" x14ac:dyDescent="0.25">
      <c r="A67" s="32" t="s">
        <v>240</v>
      </c>
      <c r="B67" s="32" t="s">
        <v>241</v>
      </c>
      <c r="C67" s="33">
        <v>-194271236.91</v>
      </c>
      <c r="D67" s="33">
        <v>0</v>
      </c>
      <c r="E67" s="33">
        <v>0</v>
      </c>
      <c r="F67" s="33">
        <v>-194271236.91</v>
      </c>
      <c r="G67" s="149">
        <f t="shared" si="0"/>
        <v>0</v>
      </c>
    </row>
    <row r="68" spans="1:7" x14ac:dyDescent="0.25">
      <c r="A68" s="32" t="s">
        <v>242</v>
      </c>
      <c r="B68" s="32" t="s">
        <v>243</v>
      </c>
      <c r="C68" s="33">
        <v>9808890.9199999999</v>
      </c>
      <c r="D68" s="33">
        <v>6860.84</v>
      </c>
      <c r="E68" s="33">
        <v>1955.42</v>
      </c>
      <c r="F68" s="33">
        <v>9813796.3399999999</v>
      </c>
      <c r="G68" s="149">
        <f t="shared" ref="G68:G131" si="1">+D68-E68</f>
        <v>4905.42</v>
      </c>
    </row>
    <row r="69" spans="1:7" x14ac:dyDescent="0.25">
      <c r="A69" s="32" t="s">
        <v>244</v>
      </c>
      <c r="B69" s="32" t="s">
        <v>245</v>
      </c>
      <c r="C69" s="33">
        <v>797670</v>
      </c>
      <c r="D69" s="33">
        <v>0</v>
      </c>
      <c r="E69" s="33">
        <v>0</v>
      </c>
      <c r="F69" s="33">
        <v>797670</v>
      </c>
      <c r="G69" s="149">
        <f t="shared" si="1"/>
        <v>0</v>
      </c>
    </row>
    <row r="70" spans="1:7" x14ac:dyDescent="0.25">
      <c r="A70" s="32" t="s">
        <v>246</v>
      </c>
      <c r="B70" s="32" t="s">
        <v>247</v>
      </c>
      <c r="C70" s="33">
        <v>933988.77</v>
      </c>
      <c r="D70" s="33">
        <v>0</v>
      </c>
      <c r="E70" s="33">
        <v>0</v>
      </c>
      <c r="F70" s="33">
        <v>933988.77</v>
      </c>
      <c r="G70" s="149">
        <f t="shared" si="1"/>
        <v>0</v>
      </c>
    </row>
    <row r="71" spans="1:7" x14ac:dyDescent="0.25">
      <c r="A71" s="32" t="s">
        <v>248</v>
      </c>
      <c r="B71" s="32" t="s">
        <v>249</v>
      </c>
      <c r="C71" s="33">
        <v>1091291.32</v>
      </c>
      <c r="D71" s="33">
        <v>0</v>
      </c>
      <c r="E71" s="33">
        <v>0</v>
      </c>
      <c r="F71" s="33">
        <v>1091291.32</v>
      </c>
      <c r="G71" s="149">
        <f t="shared" si="1"/>
        <v>0</v>
      </c>
    </row>
    <row r="72" spans="1:7" x14ac:dyDescent="0.25">
      <c r="A72" s="32" t="s">
        <v>250</v>
      </c>
      <c r="B72" s="32" t="s">
        <v>251</v>
      </c>
      <c r="C72" s="33">
        <v>1803248.03</v>
      </c>
      <c r="D72" s="33">
        <v>0</v>
      </c>
      <c r="E72" s="33">
        <v>0</v>
      </c>
      <c r="F72" s="33">
        <v>1803248.03</v>
      </c>
      <c r="G72" s="149">
        <f t="shared" si="1"/>
        <v>0</v>
      </c>
    </row>
    <row r="73" spans="1:7" x14ac:dyDescent="0.25">
      <c r="A73" s="32" t="s">
        <v>252</v>
      </c>
      <c r="B73" s="32" t="s">
        <v>253</v>
      </c>
      <c r="C73" s="33">
        <v>28320</v>
      </c>
      <c r="D73" s="33">
        <v>0</v>
      </c>
      <c r="E73" s="33">
        <v>0</v>
      </c>
      <c r="F73" s="33">
        <v>28320</v>
      </c>
      <c r="G73" s="149">
        <f t="shared" si="1"/>
        <v>0</v>
      </c>
    </row>
    <row r="74" spans="1:7" x14ac:dyDescent="0.25">
      <c r="A74" s="32" t="s">
        <v>254</v>
      </c>
      <c r="B74" s="32" t="s">
        <v>255</v>
      </c>
      <c r="C74" s="33">
        <v>346775.54</v>
      </c>
      <c r="D74" s="33">
        <v>0</v>
      </c>
      <c r="E74" s="33">
        <v>0</v>
      </c>
      <c r="F74" s="33">
        <v>346775.54</v>
      </c>
      <c r="G74" s="149">
        <f t="shared" si="1"/>
        <v>0</v>
      </c>
    </row>
    <row r="75" spans="1:7" x14ac:dyDescent="0.25">
      <c r="A75" s="32" t="s">
        <v>256</v>
      </c>
      <c r="B75" s="32" t="s">
        <v>257</v>
      </c>
      <c r="C75" s="33">
        <v>2917466.78</v>
      </c>
      <c r="D75" s="33">
        <v>0</v>
      </c>
      <c r="E75" s="33">
        <v>0</v>
      </c>
      <c r="F75" s="33">
        <v>2917466.78</v>
      </c>
      <c r="G75" s="149">
        <f t="shared" si="1"/>
        <v>0</v>
      </c>
    </row>
    <row r="76" spans="1:7" x14ac:dyDescent="0.25">
      <c r="A76" s="32" t="s">
        <v>258</v>
      </c>
      <c r="B76" s="32" t="s">
        <v>259</v>
      </c>
      <c r="C76" s="33">
        <v>1125070.74</v>
      </c>
      <c r="D76" s="33">
        <v>0</v>
      </c>
      <c r="E76" s="33">
        <v>0</v>
      </c>
      <c r="F76" s="33">
        <v>1125070.74</v>
      </c>
      <c r="G76" s="149">
        <f t="shared" si="1"/>
        <v>0</v>
      </c>
    </row>
    <row r="77" spans="1:7" x14ac:dyDescent="0.25">
      <c r="A77" s="32" t="s">
        <v>260</v>
      </c>
      <c r="B77" s="32" t="s">
        <v>261</v>
      </c>
      <c r="C77" s="33">
        <v>1055</v>
      </c>
      <c r="D77" s="33">
        <v>0</v>
      </c>
      <c r="E77" s="33">
        <v>0</v>
      </c>
      <c r="F77" s="33">
        <v>1055</v>
      </c>
      <c r="G77" s="149">
        <f t="shared" si="1"/>
        <v>0</v>
      </c>
    </row>
    <row r="78" spans="1:7" x14ac:dyDescent="0.25">
      <c r="A78" s="32" t="s">
        <v>262</v>
      </c>
      <c r="B78" s="32" t="s">
        <v>263</v>
      </c>
      <c r="C78" s="33">
        <v>14914.04</v>
      </c>
      <c r="D78" s="33">
        <v>0</v>
      </c>
      <c r="E78" s="33">
        <v>0</v>
      </c>
      <c r="F78" s="33">
        <v>14914.04</v>
      </c>
      <c r="G78" s="149">
        <f t="shared" si="1"/>
        <v>0</v>
      </c>
    </row>
    <row r="79" spans="1:7" x14ac:dyDescent="0.25">
      <c r="A79" s="32" t="s">
        <v>264</v>
      </c>
      <c r="B79" s="32" t="s">
        <v>265</v>
      </c>
      <c r="C79" s="33">
        <v>3873.94</v>
      </c>
      <c r="D79" s="33">
        <v>0</v>
      </c>
      <c r="E79" s="33">
        <v>0</v>
      </c>
      <c r="F79" s="33">
        <v>3873.94</v>
      </c>
      <c r="G79" s="149">
        <f t="shared" si="1"/>
        <v>0</v>
      </c>
    </row>
    <row r="80" spans="1:7" x14ac:dyDescent="0.25">
      <c r="A80" s="32" t="s">
        <v>266</v>
      </c>
      <c r="B80" s="32" t="s">
        <v>267</v>
      </c>
      <c r="C80" s="33">
        <v>-17231495.82</v>
      </c>
      <c r="D80" s="33">
        <v>99968.46</v>
      </c>
      <c r="E80" s="33">
        <v>0</v>
      </c>
      <c r="F80" s="33">
        <v>-17131527.359999999</v>
      </c>
      <c r="G80" s="149">
        <f t="shared" si="1"/>
        <v>99968.46</v>
      </c>
    </row>
    <row r="81" spans="1:7" x14ac:dyDescent="0.25">
      <c r="A81" s="32" t="s">
        <v>268</v>
      </c>
      <c r="B81" s="32" t="s">
        <v>269</v>
      </c>
      <c r="C81" s="33">
        <v>80970.399999999994</v>
      </c>
      <c r="D81" s="33">
        <v>0</v>
      </c>
      <c r="E81" s="33">
        <v>0</v>
      </c>
      <c r="F81" s="33">
        <v>80970.399999999994</v>
      </c>
      <c r="G81" s="149">
        <f t="shared" si="1"/>
        <v>0</v>
      </c>
    </row>
    <row r="82" spans="1:7" x14ac:dyDescent="0.25">
      <c r="A82" s="32" t="s">
        <v>270</v>
      </c>
      <c r="B82" s="32" t="s">
        <v>271</v>
      </c>
      <c r="C82" s="33">
        <v>91192.57</v>
      </c>
      <c r="D82" s="33">
        <v>0</v>
      </c>
      <c r="E82" s="33">
        <v>0</v>
      </c>
      <c r="F82" s="33">
        <v>91192.57</v>
      </c>
      <c r="G82" s="149">
        <f t="shared" si="1"/>
        <v>0</v>
      </c>
    </row>
    <row r="83" spans="1:7" x14ac:dyDescent="0.25">
      <c r="A83" s="32" t="s">
        <v>272</v>
      </c>
      <c r="B83" s="32" t="s">
        <v>273</v>
      </c>
      <c r="C83" s="33">
        <v>12301.5</v>
      </c>
      <c r="D83" s="33">
        <v>0</v>
      </c>
      <c r="E83" s="33">
        <v>0</v>
      </c>
      <c r="F83" s="33">
        <v>12301.5</v>
      </c>
      <c r="G83" s="149">
        <f t="shared" si="1"/>
        <v>0</v>
      </c>
    </row>
    <row r="84" spans="1:7" x14ac:dyDescent="0.25">
      <c r="A84" s="32" t="s">
        <v>274</v>
      </c>
      <c r="B84" s="32" t="s">
        <v>275</v>
      </c>
      <c r="C84" s="33">
        <v>4236.17</v>
      </c>
      <c r="D84" s="33">
        <v>0</v>
      </c>
      <c r="E84" s="33">
        <v>0</v>
      </c>
      <c r="F84" s="33">
        <v>4236.17</v>
      </c>
      <c r="G84" s="149">
        <f t="shared" si="1"/>
        <v>0</v>
      </c>
    </row>
    <row r="85" spans="1:7" x14ac:dyDescent="0.25">
      <c r="A85" s="32" t="s">
        <v>276</v>
      </c>
      <c r="B85" s="32" t="s">
        <v>277</v>
      </c>
      <c r="C85" s="33">
        <v>3757199.58</v>
      </c>
      <c r="D85" s="33">
        <v>0</v>
      </c>
      <c r="E85" s="33">
        <v>0</v>
      </c>
      <c r="F85" s="33">
        <v>3757199.58</v>
      </c>
      <c r="G85" s="149">
        <f t="shared" si="1"/>
        <v>0</v>
      </c>
    </row>
    <row r="86" spans="1:7" x14ac:dyDescent="0.25">
      <c r="A86" s="32" t="s">
        <v>278</v>
      </c>
      <c r="B86" s="32" t="s">
        <v>279</v>
      </c>
      <c r="C86" s="33">
        <v>10665986.050000001</v>
      </c>
      <c r="D86" s="33">
        <v>150110.18</v>
      </c>
      <c r="E86" s="33">
        <v>0</v>
      </c>
      <c r="F86" s="33">
        <v>10816096.23</v>
      </c>
      <c r="G86" s="149">
        <f t="shared" si="1"/>
        <v>150110.18</v>
      </c>
    </row>
    <row r="87" spans="1:7" x14ac:dyDescent="0.25">
      <c r="A87" s="32" t="s">
        <v>280</v>
      </c>
      <c r="B87" s="32" t="s">
        <v>281</v>
      </c>
      <c r="C87" s="33">
        <v>86020.39</v>
      </c>
      <c r="D87" s="33">
        <v>0</v>
      </c>
      <c r="E87" s="33">
        <v>0</v>
      </c>
      <c r="F87" s="33">
        <v>86020.39</v>
      </c>
      <c r="G87" s="149">
        <f t="shared" si="1"/>
        <v>0</v>
      </c>
    </row>
    <row r="88" spans="1:7" x14ac:dyDescent="0.25">
      <c r="A88" s="32" t="s">
        <v>282</v>
      </c>
      <c r="B88" s="32" t="s">
        <v>283</v>
      </c>
      <c r="C88" s="33">
        <v>63999.99</v>
      </c>
      <c r="D88" s="33">
        <v>0</v>
      </c>
      <c r="E88" s="33">
        <v>0</v>
      </c>
      <c r="F88" s="33">
        <v>63999.99</v>
      </c>
      <c r="G88" s="149">
        <f t="shared" si="1"/>
        <v>0</v>
      </c>
    </row>
    <row r="89" spans="1:7" x14ac:dyDescent="0.25">
      <c r="A89" s="32" t="s">
        <v>562</v>
      </c>
      <c r="B89" s="32" t="s">
        <v>563</v>
      </c>
      <c r="C89" s="33">
        <v>410</v>
      </c>
      <c r="D89" s="33">
        <v>0</v>
      </c>
      <c r="E89" s="33">
        <v>0</v>
      </c>
      <c r="F89" s="33">
        <v>410</v>
      </c>
      <c r="G89" s="149">
        <f t="shared" si="1"/>
        <v>0</v>
      </c>
    </row>
    <row r="90" spans="1:7" x14ac:dyDescent="0.25">
      <c r="A90" s="32" t="s">
        <v>284</v>
      </c>
      <c r="B90" s="32" t="s">
        <v>285</v>
      </c>
      <c r="C90" s="33">
        <v>931541.42</v>
      </c>
      <c r="D90" s="33">
        <v>150</v>
      </c>
      <c r="E90" s="33">
        <v>0</v>
      </c>
      <c r="F90" s="33">
        <v>931691.42</v>
      </c>
      <c r="G90" s="149">
        <f t="shared" si="1"/>
        <v>150</v>
      </c>
    </row>
    <row r="91" spans="1:7" x14ac:dyDescent="0.25">
      <c r="A91" s="32" t="s">
        <v>286</v>
      </c>
      <c r="B91" s="32" t="s">
        <v>287</v>
      </c>
      <c r="C91" s="33">
        <v>13878.05</v>
      </c>
      <c r="D91" s="33">
        <v>0</v>
      </c>
      <c r="E91" s="33">
        <v>0</v>
      </c>
      <c r="F91" s="33">
        <v>13878.05</v>
      </c>
      <c r="G91" s="149">
        <f t="shared" si="1"/>
        <v>0</v>
      </c>
    </row>
    <row r="92" spans="1:7" x14ac:dyDescent="0.25">
      <c r="A92" s="32" t="s">
        <v>288</v>
      </c>
      <c r="B92" s="32" t="s">
        <v>289</v>
      </c>
      <c r="C92" s="33">
        <v>201395.86</v>
      </c>
      <c r="D92" s="33">
        <v>0</v>
      </c>
      <c r="E92" s="33">
        <v>0</v>
      </c>
      <c r="F92" s="33">
        <v>201395.86</v>
      </c>
      <c r="G92" s="149">
        <f t="shared" si="1"/>
        <v>0</v>
      </c>
    </row>
    <row r="93" spans="1:7" x14ac:dyDescent="0.25">
      <c r="A93" s="32" t="s">
        <v>290</v>
      </c>
      <c r="B93" s="32" t="s">
        <v>291</v>
      </c>
      <c r="C93" s="33">
        <v>970660</v>
      </c>
      <c r="D93" s="33">
        <v>0</v>
      </c>
      <c r="E93" s="33">
        <v>0</v>
      </c>
      <c r="F93" s="33">
        <v>970660</v>
      </c>
      <c r="G93" s="149">
        <f t="shared" si="1"/>
        <v>0</v>
      </c>
    </row>
    <row r="94" spans="1:7" x14ac:dyDescent="0.25">
      <c r="A94" s="32" t="s">
        <v>292</v>
      </c>
      <c r="B94" s="32" t="s">
        <v>293</v>
      </c>
      <c r="C94" s="33">
        <v>17843713.859999999</v>
      </c>
      <c r="D94" s="33">
        <v>127440</v>
      </c>
      <c r="E94" s="33">
        <v>0</v>
      </c>
      <c r="F94" s="33">
        <v>17971153.859999999</v>
      </c>
      <c r="G94" s="149">
        <f t="shared" si="1"/>
        <v>127440</v>
      </c>
    </row>
    <row r="95" spans="1:7" x14ac:dyDescent="0.25">
      <c r="A95" s="32" t="s">
        <v>294</v>
      </c>
      <c r="B95" s="32" t="s">
        <v>295</v>
      </c>
      <c r="C95" s="33">
        <v>42703816.009999998</v>
      </c>
      <c r="D95" s="33">
        <v>0</v>
      </c>
      <c r="E95" s="33">
        <v>0</v>
      </c>
      <c r="F95" s="33">
        <v>42703816.009999998</v>
      </c>
      <c r="G95" s="149">
        <f t="shared" si="1"/>
        <v>0</v>
      </c>
    </row>
    <row r="96" spans="1:7" x14ac:dyDescent="0.25">
      <c r="A96" s="32" t="s">
        <v>296</v>
      </c>
      <c r="B96" s="32" t="s">
        <v>297</v>
      </c>
      <c r="C96" s="33">
        <v>996248.5</v>
      </c>
      <c r="D96" s="33">
        <v>0</v>
      </c>
      <c r="E96" s="33">
        <v>0</v>
      </c>
      <c r="F96" s="33">
        <v>996248.5</v>
      </c>
      <c r="G96" s="149">
        <f t="shared" si="1"/>
        <v>0</v>
      </c>
    </row>
    <row r="97" spans="1:7" x14ac:dyDescent="0.25">
      <c r="A97" s="32" t="s">
        <v>298</v>
      </c>
      <c r="B97" s="32" t="s">
        <v>299</v>
      </c>
      <c r="C97" s="33">
        <v>7000</v>
      </c>
      <c r="D97" s="33">
        <v>0</v>
      </c>
      <c r="E97" s="33">
        <v>0</v>
      </c>
      <c r="F97" s="33">
        <v>7000</v>
      </c>
      <c r="G97" s="149">
        <f t="shared" si="1"/>
        <v>0</v>
      </c>
    </row>
    <row r="98" spans="1:7" x14ac:dyDescent="0.25">
      <c r="A98" s="32" t="s">
        <v>300</v>
      </c>
      <c r="B98" s="32" t="s">
        <v>301</v>
      </c>
      <c r="C98" s="33">
        <v>179128.68</v>
      </c>
      <c r="D98" s="33">
        <v>0</v>
      </c>
      <c r="E98" s="33">
        <v>0</v>
      </c>
      <c r="F98" s="33">
        <v>179128.68</v>
      </c>
      <c r="G98" s="149">
        <f t="shared" si="1"/>
        <v>0</v>
      </c>
    </row>
    <row r="99" spans="1:7" x14ac:dyDescent="0.25">
      <c r="A99" s="32" t="s">
        <v>302</v>
      </c>
      <c r="B99" s="32" t="s">
        <v>303</v>
      </c>
      <c r="C99" s="33">
        <v>2830063.5</v>
      </c>
      <c r="D99" s="33">
        <v>0</v>
      </c>
      <c r="E99" s="33">
        <v>0</v>
      </c>
      <c r="F99" s="33">
        <v>2830063.5</v>
      </c>
      <c r="G99" s="149">
        <f t="shared" si="1"/>
        <v>0</v>
      </c>
    </row>
    <row r="100" spans="1:7" x14ac:dyDescent="0.25">
      <c r="A100" s="32" t="s">
        <v>304</v>
      </c>
      <c r="B100" s="32" t="s">
        <v>305</v>
      </c>
      <c r="C100" s="33">
        <v>25127661.25</v>
      </c>
      <c r="D100" s="33">
        <v>1211342.48</v>
      </c>
      <c r="E100" s="33">
        <v>165947.26</v>
      </c>
      <c r="F100" s="33">
        <v>26173056.469999999</v>
      </c>
      <c r="G100" s="149">
        <f t="shared" si="1"/>
        <v>1045395.22</v>
      </c>
    </row>
    <row r="101" spans="1:7" x14ac:dyDescent="0.25">
      <c r="A101" s="32" t="s">
        <v>306</v>
      </c>
      <c r="B101" s="32" t="s">
        <v>307</v>
      </c>
      <c r="C101" s="33">
        <v>3356701.95</v>
      </c>
      <c r="D101" s="33">
        <v>1792478.17</v>
      </c>
      <c r="E101" s="33">
        <v>348680</v>
      </c>
      <c r="F101" s="33">
        <v>4800500.12</v>
      </c>
      <c r="G101" s="149">
        <f t="shared" si="1"/>
        <v>1443798.17</v>
      </c>
    </row>
    <row r="102" spans="1:7" x14ac:dyDescent="0.25">
      <c r="A102" s="32" t="s">
        <v>308</v>
      </c>
      <c r="B102" s="32" t="s">
        <v>309</v>
      </c>
      <c r="C102" s="33">
        <v>43320675.710000001</v>
      </c>
      <c r="D102" s="33">
        <v>1287157.74</v>
      </c>
      <c r="E102" s="33">
        <v>0</v>
      </c>
      <c r="F102" s="33">
        <v>44607833.450000003</v>
      </c>
      <c r="G102" s="149">
        <f t="shared" si="1"/>
        <v>1287157.74</v>
      </c>
    </row>
    <row r="103" spans="1:7" x14ac:dyDescent="0.25">
      <c r="A103" s="32" t="s">
        <v>310</v>
      </c>
      <c r="B103" s="32" t="s">
        <v>311</v>
      </c>
      <c r="C103" s="33">
        <v>106363439.58</v>
      </c>
      <c r="D103" s="33">
        <v>1905652.01</v>
      </c>
      <c r="E103" s="33">
        <v>785000</v>
      </c>
      <c r="F103" s="33">
        <v>107484091.59</v>
      </c>
      <c r="G103" s="149">
        <f t="shared" si="1"/>
        <v>1120652.01</v>
      </c>
    </row>
    <row r="104" spans="1:7" x14ac:dyDescent="0.25">
      <c r="A104" s="32" t="s">
        <v>312</v>
      </c>
      <c r="B104" s="32" t="s">
        <v>313</v>
      </c>
      <c r="C104" s="33">
        <v>208902.19</v>
      </c>
      <c r="D104" s="33">
        <v>0</v>
      </c>
      <c r="E104" s="33">
        <v>0</v>
      </c>
      <c r="F104" s="33">
        <v>208902.19</v>
      </c>
      <c r="G104" s="149">
        <f t="shared" si="1"/>
        <v>0</v>
      </c>
    </row>
    <row r="105" spans="1:7" x14ac:dyDescent="0.25">
      <c r="A105" s="32" t="s">
        <v>314</v>
      </c>
      <c r="B105" s="32" t="s">
        <v>315</v>
      </c>
      <c r="C105" s="33">
        <v>892761.29</v>
      </c>
      <c r="D105" s="33">
        <v>8654.68</v>
      </c>
      <c r="E105" s="33">
        <v>0</v>
      </c>
      <c r="F105" s="33">
        <v>901415.97</v>
      </c>
      <c r="G105" s="149">
        <f t="shared" si="1"/>
        <v>8654.68</v>
      </c>
    </row>
    <row r="106" spans="1:7" x14ac:dyDescent="0.25">
      <c r="A106" s="32" t="s">
        <v>316</v>
      </c>
      <c r="B106" s="32" t="s">
        <v>317</v>
      </c>
      <c r="C106" s="33">
        <v>8438</v>
      </c>
      <c r="D106" s="33">
        <v>0</v>
      </c>
      <c r="E106" s="33">
        <v>0</v>
      </c>
      <c r="F106" s="33">
        <v>8438</v>
      </c>
      <c r="G106" s="149">
        <f t="shared" si="1"/>
        <v>0</v>
      </c>
    </row>
    <row r="107" spans="1:7" x14ac:dyDescent="0.25">
      <c r="A107" s="32" t="s">
        <v>318</v>
      </c>
      <c r="B107" s="32" t="s">
        <v>319</v>
      </c>
      <c r="C107" s="33">
        <v>4130</v>
      </c>
      <c r="D107" s="33">
        <v>0</v>
      </c>
      <c r="E107" s="33">
        <v>0</v>
      </c>
      <c r="F107" s="33">
        <v>4130</v>
      </c>
      <c r="G107" s="149">
        <f t="shared" si="1"/>
        <v>0</v>
      </c>
    </row>
    <row r="108" spans="1:7" x14ac:dyDescent="0.25">
      <c r="A108" s="32" t="s">
        <v>320</v>
      </c>
      <c r="B108" s="32" t="s">
        <v>321</v>
      </c>
      <c r="C108" s="33">
        <v>22769.95</v>
      </c>
      <c r="D108" s="33">
        <v>50000.14</v>
      </c>
      <c r="E108" s="33">
        <v>0</v>
      </c>
      <c r="F108" s="33">
        <v>72770.09</v>
      </c>
      <c r="G108" s="149">
        <f t="shared" si="1"/>
        <v>50000.14</v>
      </c>
    </row>
    <row r="109" spans="1:7" x14ac:dyDescent="0.25">
      <c r="A109" s="32" t="s">
        <v>322</v>
      </c>
      <c r="B109" s="32" t="s">
        <v>323</v>
      </c>
      <c r="C109" s="33">
        <v>11501601.99</v>
      </c>
      <c r="D109" s="33">
        <v>267751.01</v>
      </c>
      <c r="E109" s="33">
        <v>0</v>
      </c>
      <c r="F109" s="33">
        <v>11769353</v>
      </c>
      <c r="G109" s="149">
        <f t="shared" si="1"/>
        <v>267751.01</v>
      </c>
    </row>
    <row r="110" spans="1:7" x14ac:dyDescent="0.25">
      <c r="A110" s="32" t="s">
        <v>324</v>
      </c>
      <c r="B110" s="32" t="s">
        <v>325</v>
      </c>
      <c r="C110" s="33">
        <v>38144</v>
      </c>
      <c r="D110" s="33">
        <v>0</v>
      </c>
      <c r="E110" s="33">
        <v>0</v>
      </c>
      <c r="F110" s="33">
        <v>38144</v>
      </c>
      <c r="G110" s="149">
        <f t="shared" si="1"/>
        <v>0</v>
      </c>
    </row>
    <row r="111" spans="1:7" x14ac:dyDescent="0.25">
      <c r="A111" s="32" t="s">
        <v>326</v>
      </c>
      <c r="B111" s="32" t="s">
        <v>327</v>
      </c>
      <c r="C111" s="33">
        <v>999382.36</v>
      </c>
      <c r="D111" s="33">
        <v>0</v>
      </c>
      <c r="E111" s="33">
        <v>0</v>
      </c>
      <c r="F111" s="33">
        <v>999382.36</v>
      </c>
      <c r="G111" s="149">
        <f t="shared" si="1"/>
        <v>0</v>
      </c>
    </row>
    <row r="112" spans="1:7" x14ac:dyDescent="0.25">
      <c r="A112" s="32" t="s">
        <v>328</v>
      </c>
      <c r="B112" s="32" t="s">
        <v>329</v>
      </c>
      <c r="C112" s="33">
        <v>12591.68</v>
      </c>
      <c r="D112" s="33">
        <v>0</v>
      </c>
      <c r="E112" s="33">
        <v>0</v>
      </c>
      <c r="F112" s="33">
        <v>12591.68</v>
      </c>
      <c r="G112" s="149">
        <f t="shared" si="1"/>
        <v>0</v>
      </c>
    </row>
    <row r="113" spans="1:7" x14ac:dyDescent="0.25">
      <c r="A113" s="32" t="s">
        <v>330</v>
      </c>
      <c r="B113" s="32" t="s">
        <v>329</v>
      </c>
      <c r="C113" s="33">
        <v>25332314.18</v>
      </c>
      <c r="D113" s="33">
        <v>366792.55</v>
      </c>
      <c r="E113" s="33">
        <v>2739</v>
      </c>
      <c r="F113" s="33">
        <v>25696367.73</v>
      </c>
      <c r="G113" s="149">
        <f t="shared" si="1"/>
        <v>364053.55</v>
      </c>
    </row>
    <row r="114" spans="1:7" x14ac:dyDescent="0.25">
      <c r="A114" s="32" t="s">
        <v>331</v>
      </c>
      <c r="B114" s="32" t="s">
        <v>332</v>
      </c>
      <c r="C114" s="33">
        <v>13334.96</v>
      </c>
      <c r="D114" s="33">
        <v>0</v>
      </c>
      <c r="E114" s="33">
        <v>0</v>
      </c>
      <c r="F114" s="33">
        <v>13334.96</v>
      </c>
      <c r="G114" s="149">
        <f t="shared" si="1"/>
        <v>0</v>
      </c>
    </row>
    <row r="115" spans="1:7" x14ac:dyDescent="0.25">
      <c r="A115" s="32" t="s">
        <v>333</v>
      </c>
      <c r="B115" s="32" t="s">
        <v>334</v>
      </c>
      <c r="C115" s="33">
        <v>899</v>
      </c>
      <c r="D115" s="33">
        <v>0</v>
      </c>
      <c r="E115" s="33">
        <v>0</v>
      </c>
      <c r="F115" s="33">
        <v>899</v>
      </c>
      <c r="G115" s="149">
        <f t="shared" si="1"/>
        <v>0</v>
      </c>
    </row>
    <row r="116" spans="1:7" x14ac:dyDescent="0.25">
      <c r="A116" s="32" t="s">
        <v>335</v>
      </c>
      <c r="B116" s="32" t="s">
        <v>336</v>
      </c>
      <c r="C116" s="33">
        <v>2199379.27</v>
      </c>
      <c r="D116" s="33">
        <v>9900</v>
      </c>
      <c r="E116" s="33">
        <v>0</v>
      </c>
      <c r="F116" s="33">
        <v>2209279.27</v>
      </c>
      <c r="G116" s="149">
        <f t="shared" si="1"/>
        <v>9900</v>
      </c>
    </row>
    <row r="117" spans="1:7" x14ac:dyDescent="0.25">
      <c r="A117" s="32" t="s">
        <v>337</v>
      </c>
      <c r="B117" s="32" t="s">
        <v>338</v>
      </c>
      <c r="C117" s="33">
        <v>1000</v>
      </c>
      <c r="D117" s="33">
        <v>0</v>
      </c>
      <c r="E117" s="33">
        <v>0</v>
      </c>
      <c r="F117" s="33">
        <v>1000</v>
      </c>
      <c r="G117" s="149">
        <f t="shared" si="1"/>
        <v>0</v>
      </c>
    </row>
    <row r="118" spans="1:7" x14ac:dyDescent="0.25">
      <c r="A118" s="32" t="s">
        <v>339</v>
      </c>
      <c r="B118" s="32" t="s">
        <v>340</v>
      </c>
      <c r="C118" s="33">
        <v>241774.54</v>
      </c>
      <c r="D118" s="33">
        <v>0</v>
      </c>
      <c r="E118" s="33">
        <v>0</v>
      </c>
      <c r="F118" s="33">
        <v>241774.54</v>
      </c>
      <c r="G118" s="149">
        <f t="shared" si="1"/>
        <v>0</v>
      </c>
    </row>
    <row r="119" spans="1:7" x14ac:dyDescent="0.25">
      <c r="A119" s="32" t="s">
        <v>341</v>
      </c>
      <c r="B119" s="32" t="s">
        <v>342</v>
      </c>
      <c r="C119" s="33">
        <v>5045.09</v>
      </c>
      <c r="D119" s="33">
        <v>0</v>
      </c>
      <c r="E119" s="33">
        <v>0</v>
      </c>
      <c r="F119" s="33">
        <v>5045.09</v>
      </c>
      <c r="G119" s="149">
        <f t="shared" si="1"/>
        <v>0</v>
      </c>
    </row>
    <row r="120" spans="1:7" x14ac:dyDescent="0.25">
      <c r="A120" s="32" t="s">
        <v>343</v>
      </c>
      <c r="B120" s="32" t="s">
        <v>344</v>
      </c>
      <c r="C120" s="33">
        <v>875044.27</v>
      </c>
      <c r="D120" s="33">
        <v>0</v>
      </c>
      <c r="E120" s="33">
        <v>0</v>
      </c>
      <c r="F120" s="33">
        <v>875044.27</v>
      </c>
      <c r="G120" s="149">
        <f t="shared" si="1"/>
        <v>0</v>
      </c>
    </row>
    <row r="121" spans="1:7" x14ac:dyDescent="0.25">
      <c r="A121" s="32" t="s">
        <v>345</v>
      </c>
      <c r="B121" s="32" t="s">
        <v>346</v>
      </c>
      <c r="C121" s="33">
        <v>526280.22</v>
      </c>
      <c r="D121" s="33">
        <v>0</v>
      </c>
      <c r="E121" s="33">
        <v>0</v>
      </c>
      <c r="F121" s="33">
        <v>526280.22</v>
      </c>
      <c r="G121" s="149">
        <f t="shared" si="1"/>
        <v>0</v>
      </c>
    </row>
    <row r="122" spans="1:7" x14ac:dyDescent="0.25">
      <c r="A122" s="32" t="s">
        <v>347</v>
      </c>
      <c r="B122" s="32" t="s">
        <v>346</v>
      </c>
      <c r="C122" s="33">
        <v>4769935.76</v>
      </c>
      <c r="D122" s="33">
        <v>0</v>
      </c>
      <c r="E122" s="33">
        <v>0</v>
      </c>
      <c r="F122" s="33">
        <v>4769935.76</v>
      </c>
      <c r="G122" s="149">
        <f t="shared" si="1"/>
        <v>0</v>
      </c>
    </row>
    <row r="123" spans="1:7" x14ac:dyDescent="0.25">
      <c r="A123" s="32" t="s">
        <v>348</v>
      </c>
      <c r="B123" s="32" t="s">
        <v>349</v>
      </c>
      <c r="C123" s="33">
        <v>749436.81</v>
      </c>
      <c r="D123" s="33">
        <v>0</v>
      </c>
      <c r="E123" s="33">
        <v>0</v>
      </c>
      <c r="F123" s="33">
        <v>749436.81</v>
      </c>
      <c r="G123" s="149">
        <f t="shared" si="1"/>
        <v>0</v>
      </c>
    </row>
    <row r="124" spans="1:7" x14ac:dyDescent="0.25">
      <c r="A124" s="32" t="s">
        <v>350</v>
      </c>
      <c r="B124" s="32" t="s">
        <v>351</v>
      </c>
      <c r="C124" s="33">
        <v>406464.73</v>
      </c>
      <c r="D124" s="33">
        <v>0</v>
      </c>
      <c r="E124" s="33">
        <v>0</v>
      </c>
      <c r="F124" s="33">
        <v>406464.73</v>
      </c>
      <c r="G124" s="149">
        <f t="shared" si="1"/>
        <v>0</v>
      </c>
    </row>
    <row r="125" spans="1:7" x14ac:dyDescent="0.25">
      <c r="A125" s="32" t="s">
        <v>352</v>
      </c>
      <c r="B125" s="32" t="s">
        <v>353</v>
      </c>
      <c r="C125" s="33">
        <v>3562029.16</v>
      </c>
      <c r="D125" s="33">
        <v>108218</v>
      </c>
      <c r="E125" s="33">
        <v>0</v>
      </c>
      <c r="F125" s="33">
        <v>3670247.16</v>
      </c>
      <c r="G125" s="149">
        <f t="shared" si="1"/>
        <v>108218</v>
      </c>
    </row>
    <row r="126" spans="1:7" x14ac:dyDescent="0.25">
      <c r="A126" s="32" t="s">
        <v>354</v>
      </c>
      <c r="B126" s="32" t="s">
        <v>355</v>
      </c>
      <c r="C126" s="33">
        <v>3802556.54</v>
      </c>
      <c r="D126" s="33">
        <v>50918.18</v>
      </c>
      <c r="E126" s="33">
        <v>0</v>
      </c>
      <c r="F126" s="33">
        <v>3853474.72</v>
      </c>
      <c r="G126" s="149">
        <f t="shared" si="1"/>
        <v>50918.18</v>
      </c>
    </row>
    <row r="127" spans="1:7" x14ac:dyDescent="0.25">
      <c r="A127" s="32" t="s">
        <v>356</v>
      </c>
      <c r="B127" s="32" t="s">
        <v>357</v>
      </c>
      <c r="C127" s="33">
        <v>1968987.75</v>
      </c>
      <c r="D127" s="33">
        <v>0</v>
      </c>
      <c r="E127" s="33">
        <v>0</v>
      </c>
      <c r="F127" s="33">
        <v>1968987.75</v>
      </c>
      <c r="G127" s="149">
        <f t="shared" si="1"/>
        <v>0</v>
      </c>
    </row>
    <row r="128" spans="1:7" x14ac:dyDescent="0.25">
      <c r="A128" s="32" t="s">
        <v>358</v>
      </c>
      <c r="B128" s="32" t="s">
        <v>359</v>
      </c>
      <c r="C128" s="33">
        <v>10749548.91</v>
      </c>
      <c r="D128" s="33">
        <v>3266127.9</v>
      </c>
      <c r="E128" s="33">
        <v>0</v>
      </c>
      <c r="F128" s="33">
        <v>14015676.810000001</v>
      </c>
      <c r="G128" s="149">
        <f t="shared" si="1"/>
        <v>3266127.9</v>
      </c>
    </row>
    <row r="129" spans="1:7" x14ac:dyDescent="0.25">
      <c r="A129" s="32" t="s">
        <v>360</v>
      </c>
      <c r="B129" s="32" t="s">
        <v>361</v>
      </c>
      <c r="C129" s="33">
        <v>35100</v>
      </c>
      <c r="D129" s="33">
        <v>0</v>
      </c>
      <c r="E129" s="33">
        <v>0</v>
      </c>
      <c r="F129" s="33">
        <v>35100</v>
      </c>
      <c r="G129" s="149">
        <f t="shared" si="1"/>
        <v>0</v>
      </c>
    </row>
    <row r="130" spans="1:7" x14ac:dyDescent="0.25">
      <c r="A130" s="32" t="s">
        <v>505</v>
      </c>
      <c r="B130" s="32" t="s">
        <v>506</v>
      </c>
      <c r="C130" s="33">
        <v>555.08000000000004</v>
      </c>
      <c r="D130" s="33">
        <v>0</v>
      </c>
      <c r="E130" s="33">
        <v>0</v>
      </c>
      <c r="F130" s="33">
        <v>555.08000000000004</v>
      </c>
      <c r="G130" s="149">
        <f t="shared" si="1"/>
        <v>0</v>
      </c>
    </row>
    <row r="131" spans="1:7" x14ac:dyDescent="0.25">
      <c r="A131" s="32" t="s">
        <v>362</v>
      </c>
      <c r="B131" s="32" t="s">
        <v>363</v>
      </c>
      <c r="C131" s="33">
        <v>729869.87</v>
      </c>
      <c r="D131" s="33">
        <v>1976.72</v>
      </c>
      <c r="E131" s="33">
        <v>0</v>
      </c>
      <c r="F131" s="33">
        <v>731846.59</v>
      </c>
      <c r="G131" s="149">
        <f t="shared" si="1"/>
        <v>1976.72</v>
      </c>
    </row>
    <row r="132" spans="1:7" x14ac:dyDescent="0.25">
      <c r="A132" s="32" t="s">
        <v>364</v>
      </c>
      <c r="B132" s="32" t="s">
        <v>365</v>
      </c>
      <c r="C132" s="33">
        <v>81710.399999999994</v>
      </c>
      <c r="D132" s="33">
        <v>0</v>
      </c>
      <c r="E132" s="33">
        <v>0</v>
      </c>
      <c r="F132" s="33">
        <v>81710.399999999994</v>
      </c>
      <c r="G132" s="149">
        <f t="shared" ref="G132:G189" si="2">+D132-E132</f>
        <v>0</v>
      </c>
    </row>
    <row r="133" spans="1:7" x14ac:dyDescent="0.25">
      <c r="A133" s="32" t="s">
        <v>366</v>
      </c>
      <c r="B133" s="32" t="s">
        <v>367</v>
      </c>
      <c r="C133" s="33">
        <v>89570.23</v>
      </c>
      <c r="D133" s="33">
        <v>0</v>
      </c>
      <c r="E133" s="33">
        <v>0</v>
      </c>
      <c r="F133" s="33">
        <v>89570.23</v>
      </c>
      <c r="G133" s="149">
        <f t="shared" si="2"/>
        <v>0</v>
      </c>
    </row>
    <row r="134" spans="1:7" x14ac:dyDescent="0.25">
      <c r="A134" s="32" t="s">
        <v>368</v>
      </c>
      <c r="B134" s="32" t="s">
        <v>369</v>
      </c>
      <c r="C134" s="33">
        <v>2792361.14</v>
      </c>
      <c r="D134" s="33">
        <v>208624</v>
      </c>
      <c r="E134" s="33">
        <v>0</v>
      </c>
      <c r="F134" s="33">
        <v>3000985.14</v>
      </c>
      <c r="G134" s="149">
        <f t="shared" si="2"/>
        <v>208624</v>
      </c>
    </row>
    <row r="135" spans="1:7" x14ac:dyDescent="0.25">
      <c r="A135" s="32" t="s">
        <v>370</v>
      </c>
      <c r="B135" s="32" t="s">
        <v>371</v>
      </c>
      <c r="C135" s="33">
        <v>691630.87</v>
      </c>
      <c r="D135" s="33">
        <v>0</v>
      </c>
      <c r="E135" s="33">
        <v>0</v>
      </c>
      <c r="F135" s="33">
        <v>691630.87</v>
      </c>
      <c r="G135" s="149">
        <f t="shared" si="2"/>
        <v>0</v>
      </c>
    </row>
    <row r="136" spans="1:7" x14ac:dyDescent="0.25">
      <c r="A136" s="32" t="s">
        <v>372</v>
      </c>
      <c r="B136" s="32" t="s">
        <v>373</v>
      </c>
      <c r="C136" s="33">
        <v>1000718.95</v>
      </c>
      <c r="D136" s="33">
        <v>7150.8</v>
      </c>
      <c r="E136" s="33">
        <v>0</v>
      </c>
      <c r="F136" s="33">
        <v>1007869.75</v>
      </c>
      <c r="G136" s="149">
        <f t="shared" si="2"/>
        <v>7150.8</v>
      </c>
    </row>
    <row r="137" spans="1:7" x14ac:dyDescent="0.25">
      <c r="A137" s="32" t="s">
        <v>374</v>
      </c>
      <c r="B137" s="32" t="s">
        <v>375</v>
      </c>
      <c r="C137" s="33">
        <v>2828</v>
      </c>
      <c r="D137" s="33">
        <v>3130</v>
      </c>
      <c r="E137" s="33">
        <v>0</v>
      </c>
      <c r="F137" s="33">
        <v>5958</v>
      </c>
      <c r="G137" s="149">
        <f t="shared" si="2"/>
        <v>3130</v>
      </c>
    </row>
    <row r="138" spans="1:7" x14ac:dyDescent="0.25">
      <c r="A138" s="32" t="s">
        <v>376</v>
      </c>
      <c r="B138" s="32" t="s">
        <v>377</v>
      </c>
      <c r="C138" s="33">
        <v>54980</v>
      </c>
      <c r="D138" s="33">
        <v>0</v>
      </c>
      <c r="E138" s="33">
        <v>0</v>
      </c>
      <c r="F138" s="33">
        <v>54980</v>
      </c>
      <c r="G138" s="149">
        <f t="shared" si="2"/>
        <v>0</v>
      </c>
    </row>
    <row r="139" spans="1:7" x14ac:dyDescent="0.25">
      <c r="A139" s="32" t="s">
        <v>378</v>
      </c>
      <c r="B139" s="32" t="s">
        <v>379</v>
      </c>
      <c r="C139" s="33">
        <v>199607.94</v>
      </c>
      <c r="D139" s="33">
        <v>0</v>
      </c>
      <c r="E139" s="33">
        <v>0</v>
      </c>
      <c r="F139" s="33">
        <v>199607.94</v>
      </c>
      <c r="G139" s="149">
        <f t="shared" si="2"/>
        <v>0</v>
      </c>
    </row>
    <row r="140" spans="1:7" x14ac:dyDescent="0.25">
      <c r="A140" s="32" t="s">
        <v>380</v>
      </c>
      <c r="B140" s="32" t="s">
        <v>381</v>
      </c>
      <c r="C140" s="33">
        <v>374.75</v>
      </c>
      <c r="D140" s="33">
        <v>0</v>
      </c>
      <c r="E140" s="33">
        <v>0</v>
      </c>
      <c r="F140" s="33">
        <v>374.75</v>
      </c>
      <c r="G140" s="149">
        <f t="shared" si="2"/>
        <v>0</v>
      </c>
    </row>
    <row r="141" spans="1:7" x14ac:dyDescent="0.25">
      <c r="A141" s="32" t="s">
        <v>382</v>
      </c>
      <c r="B141" s="32" t="s">
        <v>383</v>
      </c>
      <c r="C141" s="33">
        <v>-10565</v>
      </c>
      <c r="D141" s="33">
        <v>0</v>
      </c>
      <c r="E141" s="33">
        <v>0</v>
      </c>
      <c r="F141" s="33">
        <v>-10565</v>
      </c>
      <c r="G141" s="149">
        <f t="shared" si="2"/>
        <v>0</v>
      </c>
    </row>
    <row r="142" spans="1:7" x14ac:dyDescent="0.25">
      <c r="A142" s="32" t="s">
        <v>384</v>
      </c>
      <c r="B142" s="32" t="s">
        <v>385</v>
      </c>
      <c r="C142" s="33">
        <v>30687.64</v>
      </c>
      <c r="D142" s="33">
        <v>0</v>
      </c>
      <c r="E142" s="33">
        <v>0</v>
      </c>
      <c r="F142" s="33">
        <v>30687.64</v>
      </c>
      <c r="G142" s="149">
        <f t="shared" si="2"/>
        <v>0</v>
      </c>
    </row>
    <row r="143" spans="1:7" x14ac:dyDescent="0.25">
      <c r="A143" s="32" t="s">
        <v>386</v>
      </c>
      <c r="B143" s="32" t="s">
        <v>387</v>
      </c>
      <c r="C143" s="33">
        <v>19970.72</v>
      </c>
      <c r="D143" s="33">
        <v>0</v>
      </c>
      <c r="E143" s="33">
        <v>0</v>
      </c>
      <c r="F143" s="33">
        <v>19970.72</v>
      </c>
      <c r="G143" s="149">
        <f t="shared" si="2"/>
        <v>0</v>
      </c>
    </row>
    <row r="144" spans="1:7" x14ac:dyDescent="0.25">
      <c r="A144" s="32" t="s">
        <v>388</v>
      </c>
      <c r="B144" s="32" t="s">
        <v>389</v>
      </c>
      <c r="C144" s="33">
        <v>4426.92</v>
      </c>
      <c r="D144" s="33">
        <v>0</v>
      </c>
      <c r="E144" s="33">
        <v>0</v>
      </c>
      <c r="F144" s="33">
        <v>4426.92</v>
      </c>
      <c r="G144" s="149">
        <f t="shared" si="2"/>
        <v>0</v>
      </c>
    </row>
    <row r="145" spans="1:7" x14ac:dyDescent="0.25">
      <c r="A145" s="32" t="s">
        <v>390</v>
      </c>
      <c r="B145" s="32" t="s">
        <v>391</v>
      </c>
      <c r="C145" s="33">
        <v>93803.68</v>
      </c>
      <c r="D145" s="33">
        <v>0</v>
      </c>
      <c r="E145" s="33">
        <v>0</v>
      </c>
      <c r="F145" s="33">
        <v>93803.68</v>
      </c>
      <c r="G145" s="149">
        <f t="shared" si="2"/>
        <v>0</v>
      </c>
    </row>
    <row r="146" spans="1:7" x14ac:dyDescent="0.25">
      <c r="A146" s="32" t="s">
        <v>392</v>
      </c>
      <c r="B146" s="32" t="s">
        <v>393</v>
      </c>
      <c r="C146" s="33">
        <v>276309.49</v>
      </c>
      <c r="D146" s="33">
        <v>1630.51</v>
      </c>
      <c r="E146" s="33">
        <v>0</v>
      </c>
      <c r="F146" s="33">
        <v>277940</v>
      </c>
      <c r="G146" s="149">
        <f t="shared" si="2"/>
        <v>1630.51</v>
      </c>
    </row>
    <row r="147" spans="1:7" x14ac:dyDescent="0.25">
      <c r="A147" s="32" t="s">
        <v>394</v>
      </c>
      <c r="B147" s="32" t="s">
        <v>395</v>
      </c>
      <c r="C147" s="33">
        <v>546811.14</v>
      </c>
      <c r="D147" s="33">
        <v>0</v>
      </c>
      <c r="E147" s="33">
        <v>0</v>
      </c>
      <c r="F147" s="33">
        <v>546811.14</v>
      </c>
      <c r="G147" s="149">
        <f t="shared" si="2"/>
        <v>0</v>
      </c>
    </row>
    <row r="148" spans="1:7" x14ac:dyDescent="0.25">
      <c r="A148" s="32" t="s">
        <v>396</v>
      </c>
      <c r="B148" s="32" t="s">
        <v>397</v>
      </c>
      <c r="C148" s="33">
        <v>81594.33</v>
      </c>
      <c r="D148" s="33">
        <v>0</v>
      </c>
      <c r="E148" s="33">
        <v>0</v>
      </c>
      <c r="F148" s="33">
        <v>81594.33</v>
      </c>
      <c r="G148" s="149">
        <f t="shared" si="2"/>
        <v>0</v>
      </c>
    </row>
    <row r="149" spans="1:7" x14ac:dyDescent="0.25">
      <c r="A149" s="32" t="s">
        <v>398</v>
      </c>
      <c r="B149" s="32" t="s">
        <v>399</v>
      </c>
      <c r="C149" s="33">
        <v>6044.85</v>
      </c>
      <c r="D149" s="33">
        <v>0</v>
      </c>
      <c r="E149" s="33">
        <v>0</v>
      </c>
      <c r="F149" s="33">
        <v>6044.85</v>
      </c>
      <c r="G149" s="149">
        <f t="shared" si="2"/>
        <v>0</v>
      </c>
    </row>
    <row r="150" spans="1:7" x14ac:dyDescent="0.25">
      <c r="A150" s="32" t="s">
        <v>400</v>
      </c>
      <c r="B150" s="32" t="s">
        <v>401</v>
      </c>
      <c r="C150" s="33">
        <v>28997.8</v>
      </c>
      <c r="D150" s="33">
        <v>0</v>
      </c>
      <c r="E150" s="33">
        <v>0</v>
      </c>
      <c r="F150" s="33">
        <v>28997.8</v>
      </c>
      <c r="G150" s="149">
        <f t="shared" si="2"/>
        <v>0</v>
      </c>
    </row>
    <row r="151" spans="1:7" x14ac:dyDescent="0.25">
      <c r="A151" s="32" t="s">
        <v>402</v>
      </c>
      <c r="B151" s="32" t="s">
        <v>403</v>
      </c>
      <c r="C151" s="33">
        <v>4225464.87</v>
      </c>
      <c r="D151" s="33">
        <v>0</v>
      </c>
      <c r="E151" s="33">
        <v>0</v>
      </c>
      <c r="F151" s="33">
        <v>4225464.87</v>
      </c>
      <c r="G151" s="149">
        <f t="shared" si="2"/>
        <v>0</v>
      </c>
    </row>
    <row r="152" spans="1:7" x14ac:dyDescent="0.25">
      <c r="A152" s="32" t="s">
        <v>404</v>
      </c>
      <c r="B152" s="32" t="s">
        <v>405</v>
      </c>
      <c r="C152" s="33">
        <v>37345806.090000004</v>
      </c>
      <c r="D152" s="33">
        <v>612559.28</v>
      </c>
      <c r="E152" s="33">
        <v>54147.64</v>
      </c>
      <c r="F152" s="33">
        <v>37904217.729999997</v>
      </c>
      <c r="G152" s="149">
        <f t="shared" si="2"/>
        <v>558411.64</v>
      </c>
    </row>
    <row r="153" spans="1:7" x14ac:dyDescent="0.25">
      <c r="A153" s="32" t="s">
        <v>406</v>
      </c>
      <c r="B153" s="32" t="s">
        <v>407</v>
      </c>
      <c r="C153" s="33">
        <v>58411464.100000001</v>
      </c>
      <c r="D153" s="33">
        <v>980839.92</v>
      </c>
      <c r="E153" s="33">
        <v>81221.460000000006</v>
      </c>
      <c r="F153" s="33">
        <v>59311082.560000002</v>
      </c>
      <c r="G153" s="149">
        <f t="shared" si="2"/>
        <v>899618.46000000008</v>
      </c>
    </row>
    <row r="154" spans="1:7" x14ac:dyDescent="0.25">
      <c r="A154" s="32" t="s">
        <v>408</v>
      </c>
      <c r="B154" s="32" t="s">
        <v>409</v>
      </c>
      <c r="C154" s="33">
        <v>233919.93</v>
      </c>
      <c r="D154" s="33">
        <v>4831.2</v>
      </c>
      <c r="E154" s="33">
        <v>0</v>
      </c>
      <c r="F154" s="33">
        <v>238751.13</v>
      </c>
      <c r="G154" s="149">
        <f t="shared" si="2"/>
        <v>4831.2</v>
      </c>
    </row>
    <row r="155" spans="1:7" x14ac:dyDescent="0.25">
      <c r="A155" s="32" t="s">
        <v>410</v>
      </c>
      <c r="B155" s="32" t="s">
        <v>411</v>
      </c>
      <c r="C155" s="33">
        <v>673212.38</v>
      </c>
      <c r="D155" s="33">
        <v>3297.23</v>
      </c>
      <c r="E155" s="33">
        <v>0</v>
      </c>
      <c r="F155" s="33">
        <v>676509.61</v>
      </c>
      <c r="G155" s="149">
        <f t="shared" si="2"/>
        <v>3297.23</v>
      </c>
    </row>
    <row r="156" spans="1:7" x14ac:dyDescent="0.25">
      <c r="A156" s="32" t="s">
        <v>412</v>
      </c>
      <c r="B156" s="32" t="s">
        <v>413</v>
      </c>
      <c r="C156" s="33">
        <v>221546.81</v>
      </c>
      <c r="D156" s="33">
        <v>0</v>
      </c>
      <c r="E156" s="33">
        <v>0</v>
      </c>
      <c r="F156" s="33">
        <v>221546.81</v>
      </c>
      <c r="G156" s="149">
        <f t="shared" si="2"/>
        <v>0</v>
      </c>
    </row>
    <row r="157" spans="1:7" x14ac:dyDescent="0.25">
      <c r="A157" s="32" t="s">
        <v>414</v>
      </c>
      <c r="B157" s="32" t="s">
        <v>415</v>
      </c>
      <c r="C157" s="33">
        <v>11934.05</v>
      </c>
      <c r="D157" s="33">
        <v>0</v>
      </c>
      <c r="E157" s="33">
        <v>0</v>
      </c>
      <c r="F157" s="33">
        <v>11934.05</v>
      </c>
      <c r="G157" s="149">
        <f t="shared" si="2"/>
        <v>0</v>
      </c>
    </row>
    <row r="158" spans="1:7" x14ac:dyDescent="0.25">
      <c r="A158" s="32" t="s">
        <v>416</v>
      </c>
      <c r="B158" s="32" t="s">
        <v>417</v>
      </c>
      <c r="C158" s="33">
        <v>2819</v>
      </c>
      <c r="D158" s="33">
        <v>73.5</v>
      </c>
      <c r="E158" s="33">
        <v>0</v>
      </c>
      <c r="F158" s="33">
        <v>2892.5</v>
      </c>
      <c r="G158" s="149">
        <f t="shared" si="2"/>
        <v>73.5</v>
      </c>
    </row>
    <row r="159" spans="1:7" x14ac:dyDescent="0.25">
      <c r="A159" s="32" t="s">
        <v>418</v>
      </c>
      <c r="B159" s="32" t="s">
        <v>419</v>
      </c>
      <c r="C159" s="33">
        <v>900</v>
      </c>
      <c r="D159" s="33">
        <v>0</v>
      </c>
      <c r="E159" s="33">
        <v>0</v>
      </c>
      <c r="F159" s="33">
        <v>900</v>
      </c>
      <c r="G159" s="149">
        <f t="shared" si="2"/>
        <v>0</v>
      </c>
    </row>
    <row r="160" spans="1:7" x14ac:dyDescent="0.25">
      <c r="A160" s="32" t="s">
        <v>420</v>
      </c>
      <c r="B160" s="32" t="s">
        <v>421</v>
      </c>
      <c r="C160" s="33">
        <v>312758.64</v>
      </c>
      <c r="D160" s="33">
        <v>2885.24</v>
      </c>
      <c r="E160" s="33">
        <v>0</v>
      </c>
      <c r="F160" s="33">
        <v>315643.88</v>
      </c>
      <c r="G160" s="149">
        <f t="shared" si="2"/>
        <v>2885.24</v>
      </c>
    </row>
    <row r="161" spans="1:7" x14ac:dyDescent="0.25">
      <c r="A161" s="32" t="s">
        <v>422</v>
      </c>
      <c r="B161" s="32" t="s">
        <v>423</v>
      </c>
      <c r="C161" s="33">
        <v>16429.34</v>
      </c>
      <c r="D161" s="33">
        <v>406.02</v>
      </c>
      <c r="E161" s="33">
        <v>0</v>
      </c>
      <c r="F161" s="33">
        <v>16835.36</v>
      </c>
      <c r="G161" s="149">
        <f t="shared" si="2"/>
        <v>406.02</v>
      </c>
    </row>
    <row r="162" spans="1:7" x14ac:dyDescent="0.25">
      <c r="A162" s="32" t="s">
        <v>424</v>
      </c>
      <c r="B162" s="32" t="s">
        <v>425</v>
      </c>
      <c r="C162" s="33">
        <v>391236.89</v>
      </c>
      <c r="D162" s="33">
        <v>0</v>
      </c>
      <c r="E162" s="33">
        <v>0</v>
      </c>
      <c r="F162" s="33">
        <v>391236.89</v>
      </c>
      <c r="G162" s="149">
        <f t="shared" si="2"/>
        <v>0</v>
      </c>
    </row>
    <row r="163" spans="1:7" x14ac:dyDescent="0.25">
      <c r="A163" s="32" t="s">
        <v>426</v>
      </c>
      <c r="B163" s="32" t="s">
        <v>427</v>
      </c>
      <c r="C163" s="33">
        <v>818087.64</v>
      </c>
      <c r="D163" s="33">
        <v>0</v>
      </c>
      <c r="E163" s="33">
        <v>0</v>
      </c>
      <c r="F163" s="33">
        <v>818087.64</v>
      </c>
      <c r="G163" s="149">
        <f t="shared" si="2"/>
        <v>0</v>
      </c>
    </row>
    <row r="164" spans="1:7" x14ac:dyDescent="0.25">
      <c r="A164" s="32" t="s">
        <v>428</v>
      </c>
      <c r="B164" s="32" t="s">
        <v>429</v>
      </c>
      <c r="C164" s="33">
        <v>-1906361.45</v>
      </c>
      <c r="D164" s="33">
        <v>0</v>
      </c>
      <c r="E164" s="33">
        <v>0</v>
      </c>
      <c r="F164" s="33">
        <v>-1906361.45</v>
      </c>
      <c r="G164" s="149">
        <f t="shared" si="2"/>
        <v>0</v>
      </c>
    </row>
    <row r="165" spans="1:7" x14ac:dyDescent="0.25">
      <c r="A165" s="32" t="s">
        <v>430</v>
      </c>
      <c r="B165" s="32" t="s">
        <v>431</v>
      </c>
      <c r="C165" s="33">
        <v>48040.24</v>
      </c>
      <c r="D165" s="33">
        <v>0</v>
      </c>
      <c r="E165" s="33">
        <v>0</v>
      </c>
      <c r="F165" s="33">
        <v>48040.24</v>
      </c>
      <c r="G165" s="149">
        <f t="shared" si="2"/>
        <v>0</v>
      </c>
    </row>
    <row r="166" spans="1:7" x14ac:dyDescent="0.25">
      <c r="A166" s="32" t="s">
        <v>432</v>
      </c>
      <c r="B166" s="32" t="s">
        <v>433</v>
      </c>
      <c r="C166" s="33">
        <v>18316.54</v>
      </c>
      <c r="D166" s="33">
        <v>0</v>
      </c>
      <c r="E166" s="33">
        <v>0</v>
      </c>
      <c r="F166" s="33">
        <v>18316.54</v>
      </c>
      <c r="G166" s="149">
        <f t="shared" si="2"/>
        <v>0</v>
      </c>
    </row>
    <row r="167" spans="1:7" x14ac:dyDescent="0.25">
      <c r="A167" s="32" t="s">
        <v>434</v>
      </c>
      <c r="B167" s="32" t="s">
        <v>435</v>
      </c>
      <c r="C167" s="33">
        <v>9358445.8499999996</v>
      </c>
      <c r="D167" s="33">
        <v>39467.64</v>
      </c>
      <c r="E167" s="33">
        <v>0</v>
      </c>
      <c r="F167" s="33">
        <v>9397913.4900000002</v>
      </c>
      <c r="G167" s="149">
        <f t="shared" si="2"/>
        <v>39467.64</v>
      </c>
    </row>
    <row r="168" spans="1:7" x14ac:dyDescent="0.25">
      <c r="A168" s="32" t="s">
        <v>436</v>
      </c>
      <c r="B168" s="32" t="s">
        <v>437</v>
      </c>
      <c r="C168" s="33">
        <v>133195.20000000001</v>
      </c>
      <c r="D168" s="33">
        <v>3583.12</v>
      </c>
      <c r="E168" s="33">
        <v>0</v>
      </c>
      <c r="F168" s="33">
        <v>136778.32</v>
      </c>
      <c r="G168" s="149">
        <f t="shared" si="2"/>
        <v>3583.12</v>
      </c>
    </row>
    <row r="169" spans="1:7" x14ac:dyDescent="0.25">
      <c r="A169" s="32" t="s">
        <v>438</v>
      </c>
      <c r="B169" s="32" t="s">
        <v>439</v>
      </c>
      <c r="C169" s="33">
        <v>42240955.670000002</v>
      </c>
      <c r="D169" s="33">
        <v>224741.02</v>
      </c>
      <c r="E169" s="33">
        <v>0</v>
      </c>
      <c r="F169" s="33">
        <v>42465696.689999998</v>
      </c>
      <c r="G169" s="149">
        <f t="shared" si="2"/>
        <v>224741.02</v>
      </c>
    </row>
    <row r="170" spans="1:7" x14ac:dyDescent="0.25">
      <c r="A170" s="32" t="s">
        <v>440</v>
      </c>
      <c r="B170" s="32" t="s">
        <v>441</v>
      </c>
      <c r="C170" s="33">
        <v>2587293.5299999998</v>
      </c>
      <c r="D170" s="33">
        <v>2147</v>
      </c>
      <c r="E170" s="33">
        <v>0</v>
      </c>
      <c r="F170" s="33">
        <v>2589440.5299999998</v>
      </c>
      <c r="G170" s="149">
        <f t="shared" si="2"/>
        <v>2147</v>
      </c>
    </row>
    <row r="171" spans="1:7" x14ac:dyDescent="0.25">
      <c r="A171" s="32" t="s">
        <v>442</v>
      </c>
      <c r="B171" s="32" t="s">
        <v>443</v>
      </c>
      <c r="C171" s="33">
        <v>331561.17</v>
      </c>
      <c r="D171" s="33">
        <v>0</v>
      </c>
      <c r="E171" s="33">
        <v>0</v>
      </c>
      <c r="F171" s="33">
        <v>331561.17</v>
      </c>
      <c r="G171" s="149">
        <f t="shared" si="2"/>
        <v>0</v>
      </c>
    </row>
    <row r="172" spans="1:7" x14ac:dyDescent="0.25">
      <c r="A172" s="32" t="s">
        <v>444</v>
      </c>
      <c r="B172" s="32" t="s">
        <v>445</v>
      </c>
      <c r="C172" s="33">
        <v>2049352.53</v>
      </c>
      <c r="D172" s="33">
        <v>51737.03</v>
      </c>
      <c r="E172" s="33">
        <v>0</v>
      </c>
      <c r="F172" s="33">
        <v>2101089.56</v>
      </c>
      <c r="G172" s="149">
        <f t="shared" si="2"/>
        <v>51737.03</v>
      </c>
    </row>
    <row r="173" spans="1:7" x14ac:dyDescent="0.25">
      <c r="A173" s="32" t="s">
        <v>446</v>
      </c>
      <c r="B173" s="32" t="s">
        <v>447</v>
      </c>
      <c r="C173" s="33">
        <v>8992580</v>
      </c>
      <c r="D173" s="33">
        <v>539322.67000000004</v>
      </c>
      <c r="E173" s="33">
        <v>417479.85</v>
      </c>
      <c r="F173" s="33">
        <v>9114422.8200000003</v>
      </c>
      <c r="G173" s="149">
        <f t="shared" si="2"/>
        <v>121842.82000000007</v>
      </c>
    </row>
    <row r="174" spans="1:7" x14ac:dyDescent="0.25">
      <c r="A174" s="32" t="s">
        <v>448</v>
      </c>
      <c r="B174" s="32" t="s">
        <v>449</v>
      </c>
      <c r="C174" s="33">
        <v>195</v>
      </c>
      <c r="D174" s="33">
        <v>0</v>
      </c>
      <c r="E174" s="33">
        <v>0</v>
      </c>
      <c r="F174" s="33">
        <v>195</v>
      </c>
      <c r="G174" s="149">
        <f t="shared" si="2"/>
        <v>0</v>
      </c>
    </row>
    <row r="175" spans="1:7" x14ac:dyDescent="0.25">
      <c r="A175" s="32" t="s">
        <v>450</v>
      </c>
      <c r="B175" s="32" t="s">
        <v>451</v>
      </c>
      <c r="C175" s="33">
        <v>102088.89</v>
      </c>
      <c r="D175" s="33">
        <v>0</v>
      </c>
      <c r="E175" s="33">
        <v>0</v>
      </c>
      <c r="F175" s="33">
        <v>102088.89</v>
      </c>
      <c r="G175" s="149">
        <f t="shared" si="2"/>
        <v>0</v>
      </c>
    </row>
    <row r="176" spans="1:7" x14ac:dyDescent="0.25">
      <c r="A176" s="32" t="s">
        <v>452</v>
      </c>
      <c r="B176" s="32" t="s">
        <v>453</v>
      </c>
      <c r="C176" s="33">
        <v>580760.07999999996</v>
      </c>
      <c r="D176" s="33">
        <v>56776.800000000003</v>
      </c>
      <c r="E176" s="33">
        <v>0</v>
      </c>
      <c r="F176" s="33">
        <v>637536.88</v>
      </c>
      <c r="G176" s="149">
        <f t="shared" si="2"/>
        <v>56776.800000000003</v>
      </c>
    </row>
    <row r="177" spans="1:7" x14ac:dyDescent="0.25">
      <c r="A177" s="32" t="s">
        <v>454</v>
      </c>
      <c r="B177" s="32" t="s">
        <v>455</v>
      </c>
      <c r="C177" s="33">
        <v>252798.64</v>
      </c>
      <c r="D177" s="33">
        <v>4720</v>
      </c>
      <c r="E177" s="33">
        <v>0</v>
      </c>
      <c r="F177" s="33">
        <v>257518.64</v>
      </c>
      <c r="G177" s="149">
        <f t="shared" si="2"/>
        <v>4720</v>
      </c>
    </row>
    <row r="178" spans="1:7" x14ac:dyDescent="0.25">
      <c r="A178" s="32" t="s">
        <v>456</v>
      </c>
      <c r="B178" s="32" t="s">
        <v>457</v>
      </c>
      <c r="C178" s="33">
        <v>3392229.71</v>
      </c>
      <c r="D178" s="33">
        <v>0</v>
      </c>
      <c r="E178" s="33">
        <v>0</v>
      </c>
      <c r="F178" s="33">
        <v>3392229.71</v>
      </c>
      <c r="G178" s="149">
        <f t="shared" si="2"/>
        <v>0</v>
      </c>
    </row>
    <row r="179" spans="1:7" x14ac:dyDescent="0.25">
      <c r="A179" s="32" t="s">
        <v>458</v>
      </c>
      <c r="B179" s="32" t="s">
        <v>459</v>
      </c>
      <c r="C179" s="33">
        <v>2816000</v>
      </c>
      <c r="D179" s="33">
        <v>0</v>
      </c>
      <c r="E179" s="33">
        <v>0</v>
      </c>
      <c r="F179" s="33">
        <v>2816000</v>
      </c>
      <c r="G179" s="149">
        <f t="shared" si="2"/>
        <v>0</v>
      </c>
    </row>
    <row r="180" spans="1:7" x14ac:dyDescent="0.25">
      <c r="A180" s="32" t="s">
        <v>460</v>
      </c>
      <c r="B180" s="32" t="s">
        <v>461</v>
      </c>
      <c r="C180" s="33">
        <v>1207383.7</v>
      </c>
      <c r="D180" s="33">
        <v>0</v>
      </c>
      <c r="E180" s="33">
        <v>0</v>
      </c>
      <c r="F180" s="33">
        <v>1207383.7</v>
      </c>
      <c r="G180" s="149">
        <f t="shared" si="2"/>
        <v>0</v>
      </c>
    </row>
    <row r="181" spans="1:7" x14ac:dyDescent="0.25">
      <c r="A181" s="32" t="s">
        <v>462</v>
      </c>
      <c r="B181" s="32" t="s">
        <v>463</v>
      </c>
      <c r="C181" s="33">
        <v>202239.04</v>
      </c>
      <c r="D181" s="33">
        <v>531.79</v>
      </c>
      <c r="E181" s="33">
        <v>0</v>
      </c>
      <c r="F181" s="33">
        <v>202770.83</v>
      </c>
      <c r="G181" s="149">
        <f t="shared" si="2"/>
        <v>531.79</v>
      </c>
    </row>
    <row r="182" spans="1:7" x14ac:dyDescent="0.25">
      <c r="A182" s="32" t="s">
        <v>464</v>
      </c>
      <c r="B182" s="32" t="s">
        <v>465</v>
      </c>
      <c r="C182" s="33">
        <v>885184.84</v>
      </c>
      <c r="D182" s="33">
        <v>0</v>
      </c>
      <c r="E182" s="33">
        <v>0</v>
      </c>
      <c r="F182" s="33">
        <v>885184.84</v>
      </c>
      <c r="G182" s="149">
        <f t="shared" si="2"/>
        <v>0</v>
      </c>
    </row>
    <row r="183" spans="1:7" x14ac:dyDescent="0.25">
      <c r="A183" s="32" t="s">
        <v>466</v>
      </c>
      <c r="B183" s="32" t="s">
        <v>467</v>
      </c>
      <c r="C183" s="33">
        <v>5455687.4400000004</v>
      </c>
      <c r="D183" s="33">
        <v>0</v>
      </c>
      <c r="E183" s="33">
        <v>0</v>
      </c>
      <c r="F183" s="33">
        <v>5455687.4400000004</v>
      </c>
      <c r="G183" s="149">
        <f t="shared" si="2"/>
        <v>0</v>
      </c>
    </row>
    <row r="184" spans="1:7" x14ac:dyDescent="0.25">
      <c r="A184" s="32" t="s">
        <v>468</v>
      </c>
      <c r="B184" s="32" t="s">
        <v>469</v>
      </c>
      <c r="C184" s="33">
        <v>4186918.33</v>
      </c>
      <c r="D184" s="33">
        <v>0</v>
      </c>
      <c r="E184" s="33">
        <v>0</v>
      </c>
      <c r="F184" s="33">
        <v>4186918.33</v>
      </c>
      <c r="G184" s="149">
        <f t="shared" si="2"/>
        <v>0</v>
      </c>
    </row>
    <row r="185" spans="1:7" x14ac:dyDescent="0.25">
      <c r="A185" s="32" t="s">
        <v>470</v>
      </c>
      <c r="B185" s="32" t="s">
        <v>471</v>
      </c>
      <c r="C185" s="33">
        <v>26596565.870000001</v>
      </c>
      <c r="D185" s="33">
        <v>0</v>
      </c>
      <c r="E185" s="33">
        <v>0</v>
      </c>
      <c r="F185" s="33">
        <v>26596565.870000001</v>
      </c>
      <c r="G185" s="149">
        <f t="shared" si="2"/>
        <v>0</v>
      </c>
    </row>
    <row r="186" spans="1:7" x14ac:dyDescent="0.25">
      <c r="A186" s="32" t="s">
        <v>472</v>
      </c>
      <c r="B186" s="32" t="s">
        <v>473</v>
      </c>
      <c r="C186" s="33">
        <v>4205745.84</v>
      </c>
      <c r="D186" s="33">
        <v>0</v>
      </c>
      <c r="E186" s="33">
        <v>0</v>
      </c>
      <c r="F186" s="33">
        <v>4205745.84</v>
      </c>
      <c r="G186" s="149">
        <f t="shared" si="2"/>
        <v>0</v>
      </c>
    </row>
    <row r="187" spans="1:7" x14ac:dyDescent="0.25">
      <c r="A187" s="32" t="s">
        <v>474</v>
      </c>
      <c r="B187" s="32" t="s">
        <v>475</v>
      </c>
      <c r="C187" s="33">
        <v>5009968.63</v>
      </c>
      <c r="D187" s="33">
        <v>63523.69</v>
      </c>
      <c r="E187" s="33">
        <v>63523.69</v>
      </c>
      <c r="F187" s="33">
        <v>5009968.63</v>
      </c>
      <c r="G187" s="149">
        <f t="shared" si="2"/>
        <v>0</v>
      </c>
    </row>
    <row r="188" spans="1:7" x14ac:dyDescent="0.25">
      <c r="A188" s="32" t="s">
        <v>476</v>
      </c>
      <c r="B188" s="32" t="s">
        <v>477</v>
      </c>
      <c r="C188" s="33">
        <v>1057485.2</v>
      </c>
      <c r="D188" s="33">
        <v>63523.69</v>
      </c>
      <c r="E188" s="33">
        <v>0</v>
      </c>
      <c r="F188" s="33">
        <v>1121008.8899999999</v>
      </c>
      <c r="G188" s="149">
        <f t="shared" si="2"/>
        <v>63523.69</v>
      </c>
    </row>
    <row r="189" spans="1:7" x14ac:dyDescent="0.25">
      <c r="A189" s="32" t="s">
        <v>478</v>
      </c>
      <c r="B189" s="32" t="s">
        <v>475</v>
      </c>
      <c r="C189" s="33">
        <v>19893731.390000001</v>
      </c>
      <c r="D189" s="33">
        <v>0</v>
      </c>
      <c r="E189" s="33">
        <v>0</v>
      </c>
      <c r="F189" s="33">
        <v>19893731.390000001</v>
      </c>
      <c r="G189" s="149">
        <f t="shared" si="2"/>
        <v>0</v>
      </c>
    </row>
    <row r="190" spans="1:7" x14ac:dyDescent="0.25">
      <c r="A190" s="160"/>
      <c r="B190" s="160" t="s">
        <v>638</v>
      </c>
      <c r="C190" s="161"/>
      <c r="D190" s="161"/>
      <c r="E190" s="161"/>
      <c r="F190" s="161"/>
      <c r="G190" s="162">
        <v>42311</v>
      </c>
    </row>
    <row r="191" spans="1:7" x14ac:dyDescent="0.25">
      <c r="G191" s="163">
        <v>80456460</v>
      </c>
    </row>
    <row r="192" spans="1:7" x14ac:dyDescent="0.25">
      <c r="G192" s="54"/>
    </row>
    <row r="193" spans="7:7" x14ac:dyDescent="0.25">
      <c r="G193" s="54"/>
    </row>
  </sheetData>
  <autoFilter ref="A1:F189" xr:uid="{1C808784-6E5F-4125-BA3A-75EF145F4746}"/>
  <pageMargins left="0.7" right="0.7" top="0.75" bottom="0.75" header="0.3" footer="0.3"/>
  <pageSetup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M44"/>
  <sheetViews>
    <sheetView topLeftCell="A33" zoomScale="130" zoomScaleNormal="130" workbookViewId="0">
      <selection activeCell="B44" sqref="B44"/>
    </sheetView>
  </sheetViews>
  <sheetFormatPr baseColWidth="10" defaultRowHeight="15" x14ac:dyDescent="0.25"/>
  <cols>
    <col min="1" max="1" width="34" bestFit="1" customWidth="1"/>
    <col min="2" max="3" width="16.140625" bestFit="1" customWidth="1"/>
    <col min="4" max="4" width="17" customWidth="1"/>
    <col min="5" max="5" width="16.140625" bestFit="1" customWidth="1"/>
    <col min="6" max="6" width="7" hidden="1" customWidth="1"/>
    <col min="7" max="7" width="6.5703125" hidden="1" customWidth="1"/>
    <col min="8" max="8" width="9.28515625" hidden="1" customWidth="1"/>
    <col min="9" max="9" width="13.140625" hidden="1" customWidth="1"/>
    <col min="10" max="10" width="10.140625" hidden="1" customWidth="1"/>
    <col min="11" max="11" width="12.85546875" hidden="1" customWidth="1"/>
    <col min="12" max="12" width="11.85546875" hidden="1" customWidth="1"/>
    <col min="13" max="13" width="16.140625" bestFit="1" customWidth="1"/>
  </cols>
  <sheetData>
    <row r="8" spans="1:12" ht="15.75" x14ac:dyDescent="0.25">
      <c r="A8" s="179" t="s">
        <v>580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5.75" x14ac:dyDescent="0.25">
      <c r="A9" s="5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x14ac:dyDescent="0.25">
      <c r="A10" s="5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5.75" x14ac:dyDescent="0.25">
      <c r="A11" s="181" t="s">
        <v>95</v>
      </c>
      <c r="B11" s="165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5.75" x14ac:dyDescent="0.25">
      <c r="A12" s="34" t="s">
        <v>96</v>
      </c>
      <c r="B12" s="35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 x14ac:dyDescent="0.25">
      <c r="A13" s="34" t="s">
        <v>97</v>
      </c>
      <c r="B13" s="35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x14ac:dyDescent="0.25">
      <c r="A14" s="4" t="s">
        <v>98</v>
      </c>
      <c r="B14" s="4" t="s">
        <v>101</v>
      </c>
      <c r="C14" s="36"/>
      <c r="D14" s="36"/>
      <c r="E14" s="36"/>
      <c r="F14" s="36"/>
      <c r="G14" s="182"/>
      <c r="H14" s="182"/>
    </row>
    <row r="15" spans="1:12" ht="15.75" x14ac:dyDescent="0.25">
      <c r="A15" s="4" t="s">
        <v>479</v>
      </c>
      <c r="B15" s="4" t="s">
        <v>102</v>
      </c>
      <c r="C15" s="36"/>
      <c r="D15" s="36"/>
      <c r="E15" s="36"/>
      <c r="F15" s="36"/>
      <c r="G15" s="36"/>
      <c r="H15" s="36"/>
    </row>
    <row r="16" spans="1:12" ht="15.75" x14ac:dyDescent="0.25">
      <c r="A16" s="4" t="s">
        <v>480</v>
      </c>
      <c r="B16" s="4">
        <v>100</v>
      </c>
      <c r="C16" s="36"/>
      <c r="D16" s="36"/>
      <c r="E16" s="36"/>
      <c r="F16" s="36"/>
      <c r="G16" s="36"/>
      <c r="H16" s="36"/>
    </row>
    <row r="17" spans="1:13" ht="15.75" x14ac:dyDescent="0.25">
      <c r="A17" s="37" t="s">
        <v>99</v>
      </c>
      <c r="B17" s="4">
        <v>100</v>
      </c>
      <c r="C17" s="36"/>
      <c r="D17" s="36"/>
      <c r="E17" s="36"/>
      <c r="F17" s="36"/>
      <c r="G17" s="36"/>
      <c r="H17" s="36"/>
    </row>
    <row r="18" spans="1:13" ht="15.75" x14ac:dyDescent="0.25">
      <c r="A18" s="38" t="s">
        <v>481</v>
      </c>
      <c r="B18" s="38" t="s">
        <v>507</v>
      </c>
      <c r="C18" s="39" t="s">
        <v>482</v>
      </c>
      <c r="D18" s="39" t="s">
        <v>483</v>
      </c>
      <c r="E18" s="39" t="s">
        <v>484</v>
      </c>
      <c r="F18" s="39" t="s">
        <v>485</v>
      </c>
      <c r="G18" s="39" t="s">
        <v>486</v>
      </c>
      <c r="H18" s="39" t="s">
        <v>487</v>
      </c>
      <c r="I18" s="39" t="s">
        <v>488</v>
      </c>
      <c r="J18" s="39" t="s">
        <v>489</v>
      </c>
      <c r="K18" s="39" t="s">
        <v>490</v>
      </c>
      <c r="L18" s="39" t="s">
        <v>491</v>
      </c>
    </row>
    <row r="19" spans="1:13" ht="15.75" x14ac:dyDescent="0.25">
      <c r="A19" s="27"/>
      <c r="B19" s="29">
        <v>13166666</v>
      </c>
      <c r="C19" s="27"/>
      <c r="D19" s="29">
        <v>13166666</v>
      </c>
      <c r="E19" s="29">
        <v>6583333</v>
      </c>
      <c r="F19" s="27"/>
      <c r="G19" s="27"/>
      <c r="H19" s="27"/>
      <c r="I19" s="27"/>
      <c r="J19" s="27"/>
      <c r="K19" s="27"/>
      <c r="L19" s="40"/>
      <c r="M19" s="8"/>
    </row>
    <row r="20" spans="1:13" ht="15.75" x14ac:dyDescent="0.25">
      <c r="A20" s="41"/>
      <c r="B20" s="5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ht="15.75" x14ac:dyDescent="0.25">
      <c r="A21" s="183" t="s">
        <v>104</v>
      </c>
      <c r="B21" s="182"/>
      <c r="C21" s="36"/>
      <c r="D21" s="36"/>
      <c r="E21" s="36"/>
      <c r="F21" s="36"/>
      <c r="G21" s="182"/>
      <c r="H21" s="182"/>
      <c r="I21" s="36"/>
      <c r="J21" s="36"/>
      <c r="K21" s="36"/>
      <c r="L21" s="36"/>
    </row>
    <row r="22" spans="1:13" ht="15.75" x14ac:dyDescent="0.25">
      <c r="A22" s="34" t="s">
        <v>96</v>
      </c>
      <c r="B22" s="35">
        <v>5139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ht="15.75" x14ac:dyDescent="0.25">
      <c r="A23" s="34" t="s">
        <v>97</v>
      </c>
      <c r="B23" s="35">
        <v>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5.75" x14ac:dyDescent="0.25">
      <c r="A24" s="4" t="s">
        <v>98</v>
      </c>
      <c r="B24" s="4" t="s">
        <v>101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15.75" x14ac:dyDescent="0.25">
      <c r="A25" s="4" t="s">
        <v>479</v>
      </c>
      <c r="B25" s="4">
        <v>102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3" ht="15.75" x14ac:dyDescent="0.25">
      <c r="A26" s="4" t="s">
        <v>480</v>
      </c>
      <c r="B26" s="4">
        <v>102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ht="15.75" x14ac:dyDescent="0.25">
      <c r="A27" s="37" t="s">
        <v>99</v>
      </c>
      <c r="B27" s="4">
        <v>102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5.75" x14ac:dyDescent="0.25">
      <c r="A28" s="41">
        <v>5139</v>
      </c>
      <c r="B28" s="42" t="s">
        <v>100</v>
      </c>
      <c r="C28" s="42" t="s">
        <v>101</v>
      </c>
      <c r="D28" s="36">
        <v>30</v>
      </c>
      <c r="E28" s="42" t="s">
        <v>105</v>
      </c>
      <c r="F28" s="36">
        <v>102</v>
      </c>
      <c r="G28" s="36">
        <v>5139</v>
      </c>
      <c r="H28" s="42" t="s">
        <v>100</v>
      </c>
      <c r="I28" s="42" t="s">
        <v>101</v>
      </c>
      <c r="J28" s="36">
        <v>30</v>
      </c>
      <c r="K28" s="42" t="s">
        <v>105</v>
      </c>
      <c r="L28" s="36">
        <v>102</v>
      </c>
    </row>
    <row r="29" spans="1:13" x14ac:dyDescent="0.25">
      <c r="A29" s="43"/>
    </row>
    <row r="30" spans="1:13" ht="15.75" x14ac:dyDescent="0.25">
      <c r="A30" s="38" t="s">
        <v>481</v>
      </c>
      <c r="B30" s="38" t="s">
        <v>507</v>
      </c>
      <c r="C30" s="39" t="s">
        <v>482</v>
      </c>
      <c r="D30" s="39" t="s">
        <v>483</v>
      </c>
      <c r="E30" s="39" t="s">
        <v>484</v>
      </c>
      <c r="F30" s="39" t="s">
        <v>485</v>
      </c>
      <c r="G30" s="39" t="s">
        <v>486</v>
      </c>
      <c r="H30" s="39" t="s">
        <v>487</v>
      </c>
      <c r="I30" s="39" t="s">
        <v>488</v>
      </c>
      <c r="J30" s="39" t="s">
        <v>489</v>
      </c>
      <c r="K30" s="39" t="s">
        <v>490</v>
      </c>
      <c r="L30" s="39" t="s">
        <v>491</v>
      </c>
      <c r="M30" s="27"/>
    </row>
    <row r="31" spans="1:13" x14ac:dyDescent="0.25">
      <c r="A31" s="56">
        <v>122508656</v>
      </c>
      <c r="B31" s="29">
        <v>110132340</v>
      </c>
      <c r="C31" s="29">
        <v>115966900</v>
      </c>
      <c r="D31" s="29">
        <v>109243760</v>
      </c>
      <c r="E31" s="29">
        <v>109811213.96599995</v>
      </c>
      <c r="F31" s="27"/>
      <c r="G31" s="27"/>
      <c r="H31" s="27"/>
      <c r="I31" s="27"/>
      <c r="J31" s="27"/>
      <c r="K31" s="27"/>
      <c r="L31" s="44"/>
      <c r="M31" s="27"/>
    </row>
    <row r="32" spans="1:1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M32" s="27"/>
    </row>
    <row r="33" spans="1:13" x14ac:dyDescent="0.25">
      <c r="D33" s="27"/>
      <c r="E33" s="27"/>
      <c r="F33" s="27"/>
      <c r="G33" s="27"/>
      <c r="H33" s="27"/>
      <c r="I33" s="27"/>
      <c r="J33" s="27"/>
      <c r="K33" s="27"/>
      <c r="M33" s="27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M34" s="27"/>
    </row>
    <row r="35" spans="1:13" x14ac:dyDescent="0.25">
      <c r="A35" s="110" t="s">
        <v>95</v>
      </c>
      <c r="B35" s="110">
        <f>+B19+C19+D19+E19</f>
        <v>32916665</v>
      </c>
      <c r="D35" s="8"/>
      <c r="M35" s="27"/>
    </row>
    <row r="36" spans="1:13" x14ac:dyDescent="0.25">
      <c r="A36" s="110" t="s">
        <v>558</v>
      </c>
      <c r="B36" s="110">
        <f>+A31+B31+C31+D31</f>
        <v>457851656</v>
      </c>
      <c r="C36" s="27"/>
      <c r="D36" s="27"/>
    </row>
    <row r="37" spans="1:13" x14ac:dyDescent="0.25">
      <c r="A37" s="110" t="s">
        <v>557</v>
      </c>
      <c r="B37" s="110">
        <f>+'Ingresos Tesorería'!I18+'Ingresos Tesorería'!J18+'Ingresos Tesorería'!K18+'Ingresos Tesorería'!L18+'Otros ingresos a mayo'!C30</f>
        <v>12063000</v>
      </c>
      <c r="C37" s="27"/>
      <c r="D37" s="27"/>
    </row>
    <row r="38" spans="1:13" x14ac:dyDescent="0.25">
      <c r="A38" s="29" t="s">
        <v>492</v>
      </c>
      <c r="B38" s="45">
        <f>+B35+B36+B37</f>
        <v>502831321</v>
      </c>
    </row>
    <row r="39" spans="1:13" x14ac:dyDescent="0.25">
      <c r="A39" s="27"/>
      <c r="B39" s="27"/>
      <c r="C39" s="27"/>
    </row>
    <row r="40" spans="1:13" x14ac:dyDescent="0.25">
      <c r="A40" s="27"/>
      <c r="B40" s="8"/>
    </row>
    <row r="41" spans="1:13" x14ac:dyDescent="0.25">
      <c r="A41" s="27"/>
    </row>
    <row r="42" spans="1:13" x14ac:dyDescent="0.25">
      <c r="A42" s="27"/>
    </row>
    <row r="43" spans="1:13" x14ac:dyDescent="0.25">
      <c r="A43" s="27"/>
    </row>
    <row r="44" spans="1:13" x14ac:dyDescent="0.25">
      <c r="A44" s="27"/>
    </row>
  </sheetData>
  <mergeCells count="5">
    <mergeCell ref="A8:L8"/>
    <mergeCell ref="A11:B11"/>
    <mergeCell ref="G14:H14"/>
    <mergeCell ref="A21:B21"/>
    <mergeCell ref="G21:H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92"/>
  <sheetViews>
    <sheetView topLeftCell="A77" zoomScaleNormal="100" workbookViewId="0">
      <selection activeCell="F87" sqref="F87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69" t="s">
        <v>493</v>
      </c>
      <c r="B1" s="169"/>
      <c r="C1" s="169"/>
      <c r="D1" s="169"/>
      <c r="E1" s="169"/>
    </row>
    <row r="2" spans="1:12" x14ac:dyDescent="0.25">
      <c r="A2" s="169" t="s">
        <v>564</v>
      </c>
      <c r="B2" s="169"/>
      <c r="C2" s="169"/>
      <c r="D2" s="169"/>
      <c r="E2" s="169"/>
    </row>
    <row r="3" spans="1:12" ht="33.75" customHeight="1" x14ac:dyDescent="0.25">
      <c r="A3" s="46" t="s">
        <v>494</v>
      </c>
      <c r="B3" s="46"/>
      <c r="C3" s="47" t="s">
        <v>495</v>
      </c>
      <c r="D3" s="47" t="s">
        <v>496</v>
      </c>
      <c r="E3" s="46"/>
    </row>
    <row r="4" spans="1:12" x14ac:dyDescent="0.25">
      <c r="A4" t="s">
        <v>510</v>
      </c>
      <c r="C4" s="141">
        <v>1117011.3400000001</v>
      </c>
    </row>
    <row r="5" spans="1:12" x14ac:dyDescent="0.25">
      <c r="A5" t="s">
        <v>565</v>
      </c>
      <c r="C5" s="141">
        <v>572951.54</v>
      </c>
      <c r="G5" s="142" t="s">
        <v>529</v>
      </c>
      <c r="H5" s="142" t="s">
        <v>528</v>
      </c>
      <c r="I5" s="142" t="s">
        <v>481</v>
      </c>
      <c r="J5" s="142" t="s">
        <v>530</v>
      </c>
      <c r="K5" s="142" t="s">
        <v>482</v>
      </c>
      <c r="L5" s="142" t="s">
        <v>483</v>
      </c>
    </row>
    <row r="6" spans="1:12" x14ac:dyDescent="0.25">
      <c r="A6" t="s">
        <v>566</v>
      </c>
      <c r="C6" s="141">
        <v>3558594.21</v>
      </c>
      <c r="G6" t="s">
        <v>531</v>
      </c>
      <c r="H6" t="s">
        <v>532</v>
      </c>
      <c r="I6" s="27"/>
      <c r="J6" s="27">
        <v>527000</v>
      </c>
      <c r="K6" s="27">
        <v>2108000</v>
      </c>
      <c r="L6" s="27"/>
    </row>
    <row r="7" spans="1:12" x14ac:dyDescent="0.25">
      <c r="A7" t="s">
        <v>509</v>
      </c>
      <c r="C7" s="141">
        <v>173865.78</v>
      </c>
      <c r="G7" t="s">
        <v>533</v>
      </c>
      <c r="H7" t="s">
        <v>534</v>
      </c>
      <c r="I7" s="27">
        <v>157000</v>
      </c>
      <c r="J7" s="27">
        <v>314000</v>
      </c>
      <c r="K7" s="27"/>
      <c r="L7" s="146">
        <v>157000</v>
      </c>
    </row>
    <row r="8" spans="1:12" x14ac:dyDescent="0.25">
      <c r="A8" t="s">
        <v>499</v>
      </c>
      <c r="C8" s="141">
        <v>3854386.27</v>
      </c>
      <c r="G8" t="s">
        <v>535</v>
      </c>
      <c r="H8" t="s">
        <v>536</v>
      </c>
      <c r="I8" s="27"/>
      <c r="J8" s="27">
        <v>327000</v>
      </c>
      <c r="K8" s="27">
        <v>327000</v>
      </c>
      <c r="L8" s="27"/>
    </row>
    <row r="9" spans="1:12" x14ac:dyDescent="0.25">
      <c r="A9" t="s">
        <v>498</v>
      </c>
      <c r="C9" s="141">
        <v>2409836.16</v>
      </c>
      <c r="G9" t="s">
        <v>537</v>
      </c>
      <c r="H9" t="s">
        <v>538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497</v>
      </c>
      <c r="C10" s="141">
        <v>5882471.1399999997</v>
      </c>
      <c r="G10" t="s">
        <v>539</v>
      </c>
      <c r="H10" t="s">
        <v>540</v>
      </c>
      <c r="I10" s="27">
        <v>21000</v>
      </c>
      <c r="J10" s="27">
        <v>42000</v>
      </c>
      <c r="K10" s="27">
        <v>91000</v>
      </c>
      <c r="L10" s="146">
        <f>7000+7000</f>
        <v>14000</v>
      </c>
    </row>
    <row r="11" spans="1:12" x14ac:dyDescent="0.25">
      <c r="A11" t="s">
        <v>522</v>
      </c>
      <c r="C11" s="141">
        <v>15407564.689999999</v>
      </c>
      <c r="G11" t="s">
        <v>541</v>
      </c>
      <c r="H11" t="s">
        <v>542</v>
      </c>
      <c r="I11" s="27">
        <v>171600</v>
      </c>
      <c r="J11" s="27">
        <v>46800</v>
      </c>
      <c r="K11" s="27">
        <v>46800</v>
      </c>
      <c r="L11" s="146">
        <f>15600+15600</f>
        <v>31200</v>
      </c>
    </row>
    <row r="12" spans="1:12" x14ac:dyDescent="0.25">
      <c r="A12" t="s">
        <v>567</v>
      </c>
      <c r="C12" s="141">
        <v>93468.31</v>
      </c>
      <c r="G12" s="145" t="s">
        <v>578</v>
      </c>
      <c r="H12" s="144" t="s">
        <v>579</v>
      </c>
      <c r="I12" s="27"/>
      <c r="J12" s="27"/>
      <c r="K12" s="27"/>
      <c r="L12" s="146">
        <v>15900</v>
      </c>
    </row>
    <row r="13" spans="1:12" x14ac:dyDescent="0.25">
      <c r="A13" t="s">
        <v>568</v>
      </c>
      <c r="C13" s="141">
        <v>2003519.04</v>
      </c>
      <c r="G13" t="s">
        <v>543</v>
      </c>
      <c r="H13" t="s">
        <v>544</v>
      </c>
      <c r="I13" s="27"/>
      <c r="J13" s="27">
        <v>8200</v>
      </c>
      <c r="K13" s="27">
        <v>4100</v>
      </c>
      <c r="L13" s="147">
        <f>4100+4100+4100+4100+4100+4100</f>
        <v>24600</v>
      </c>
    </row>
    <row r="14" spans="1:12" x14ac:dyDescent="0.25">
      <c r="A14" t="s">
        <v>569</v>
      </c>
      <c r="C14" s="141">
        <v>194404.6</v>
      </c>
      <c r="G14" t="s">
        <v>545</v>
      </c>
      <c r="H14" t="s">
        <v>546</v>
      </c>
      <c r="I14" s="27">
        <v>3000</v>
      </c>
      <c r="J14" s="27"/>
      <c r="K14" s="27"/>
      <c r="L14" s="27"/>
    </row>
    <row r="15" spans="1:12" x14ac:dyDescent="0.25">
      <c r="A15" t="s">
        <v>570</v>
      </c>
      <c r="C15" s="141">
        <v>8661534.7799999993</v>
      </c>
      <c r="G15" t="s">
        <v>547</v>
      </c>
      <c r="H15" t="s">
        <v>548</v>
      </c>
      <c r="I15" s="27">
        <v>3000</v>
      </c>
      <c r="J15" s="27"/>
      <c r="K15" s="27"/>
      <c r="L15" s="27"/>
    </row>
    <row r="16" spans="1:12" x14ac:dyDescent="0.25">
      <c r="A16" t="s">
        <v>571</v>
      </c>
      <c r="C16" s="141">
        <v>12313570.43</v>
      </c>
      <c r="G16" t="s">
        <v>549</v>
      </c>
      <c r="H16" t="s">
        <v>550</v>
      </c>
      <c r="I16" s="27"/>
      <c r="J16" s="27">
        <v>2100</v>
      </c>
      <c r="K16" s="27"/>
      <c r="L16" s="27"/>
    </row>
    <row r="17" spans="1:12" x14ac:dyDescent="0.25">
      <c r="A17" t="s">
        <v>500</v>
      </c>
      <c r="C17" s="141">
        <v>71572.92</v>
      </c>
      <c r="G17" t="s">
        <v>551</v>
      </c>
      <c r="H17" t="s">
        <v>552</v>
      </c>
      <c r="I17" s="27">
        <v>2000</v>
      </c>
      <c r="J17" s="27" t="s">
        <v>494</v>
      </c>
      <c r="K17" s="27"/>
      <c r="L17" s="27"/>
    </row>
    <row r="18" spans="1:12" x14ac:dyDescent="0.25">
      <c r="A18" t="s">
        <v>523</v>
      </c>
      <c r="C18" s="141">
        <v>3445805.86</v>
      </c>
      <c r="G18" s="142"/>
      <c r="H18" s="142"/>
      <c r="I18" s="143">
        <v>902600</v>
      </c>
      <c r="J18" s="143">
        <v>3447100</v>
      </c>
      <c r="K18" s="143">
        <v>2576900</v>
      </c>
      <c r="L18" s="143">
        <f>SUM(L6:L17)</f>
        <v>242700</v>
      </c>
    </row>
    <row r="19" spans="1:12" x14ac:dyDescent="0.25">
      <c r="A19" t="s">
        <v>568</v>
      </c>
      <c r="C19" s="141">
        <v>762781.62</v>
      </c>
    </row>
    <row r="20" spans="1:12" x14ac:dyDescent="0.25">
      <c r="A20" t="s">
        <v>524</v>
      </c>
      <c r="C20" s="141">
        <v>119094.36</v>
      </c>
    </row>
    <row r="21" spans="1:12" x14ac:dyDescent="0.25">
      <c r="A21" t="s">
        <v>572</v>
      </c>
      <c r="C21" s="141">
        <v>184294.36</v>
      </c>
    </row>
    <row r="22" spans="1:12" x14ac:dyDescent="0.25">
      <c r="A22" t="s">
        <v>501</v>
      </c>
      <c r="C22" s="141">
        <v>105406.93</v>
      </c>
    </row>
    <row r="23" spans="1:12" x14ac:dyDescent="0.25">
      <c r="A23" t="s">
        <v>525</v>
      </c>
      <c r="C23" s="141">
        <v>64316.17</v>
      </c>
    </row>
    <row r="24" spans="1:12" x14ac:dyDescent="0.25">
      <c r="A24" t="s">
        <v>573</v>
      </c>
      <c r="C24" s="141">
        <f>17497309.92+17497309.92</f>
        <v>34994619.840000004</v>
      </c>
    </row>
    <row r="25" spans="1:12" x14ac:dyDescent="0.25">
      <c r="A25" t="s">
        <v>574</v>
      </c>
      <c r="C25" s="141">
        <v>1527728.01</v>
      </c>
    </row>
    <row r="26" spans="1:12" x14ac:dyDescent="0.25">
      <c r="A26" t="s">
        <v>566</v>
      </c>
      <c r="C26" s="141">
        <v>3417223.35</v>
      </c>
    </row>
    <row r="27" spans="1:12" x14ac:dyDescent="0.25">
      <c r="A27" t="s">
        <v>508</v>
      </c>
      <c r="C27" s="141">
        <v>70450.81</v>
      </c>
    </row>
    <row r="28" spans="1:12" x14ac:dyDescent="0.25">
      <c r="A28" t="s">
        <v>526</v>
      </c>
      <c r="C28" s="141">
        <v>152396.53</v>
      </c>
    </row>
    <row r="29" spans="1:12" x14ac:dyDescent="0.25">
      <c r="A29" t="s">
        <v>575</v>
      </c>
      <c r="C29" s="141">
        <v>5481.71</v>
      </c>
    </row>
    <row r="30" spans="1:12" x14ac:dyDescent="0.25">
      <c r="A30" t="s">
        <v>527</v>
      </c>
      <c r="C30" s="141">
        <v>7078789.5</v>
      </c>
    </row>
    <row r="31" spans="1:12" x14ac:dyDescent="0.25">
      <c r="A31" t="s">
        <v>576</v>
      </c>
      <c r="C31" s="141">
        <v>167384.75</v>
      </c>
    </row>
    <row r="32" spans="1:12" x14ac:dyDescent="0.25">
      <c r="A32" t="s">
        <v>577</v>
      </c>
      <c r="C32" s="141">
        <v>590535.93000000005</v>
      </c>
    </row>
    <row r="33" spans="1:5" x14ac:dyDescent="0.25">
      <c r="A33" t="s">
        <v>496</v>
      </c>
      <c r="D33" s="27">
        <f>4100+4100+4100+15600+7000+15600+15900+7000+157000+4100+4100+4100</f>
        <v>242700</v>
      </c>
    </row>
    <row r="34" spans="1:5" x14ac:dyDescent="0.25">
      <c r="A34" s="46" t="s">
        <v>103</v>
      </c>
      <c r="B34" s="46"/>
      <c r="C34" s="48">
        <f>SUM(C4:C33)</f>
        <v>109001060.94000001</v>
      </c>
      <c r="D34" s="49">
        <f>+D33</f>
        <v>242700</v>
      </c>
      <c r="E34" s="49">
        <f>SUM(C34:D34)</f>
        <v>109243760.94000001</v>
      </c>
    </row>
    <row r="42" spans="1:5" ht="60" x14ac:dyDescent="0.25">
      <c r="A42" s="30" t="s">
        <v>553</v>
      </c>
    </row>
    <row r="45" spans="1:5" x14ac:dyDescent="0.25">
      <c r="A45" s="169" t="s">
        <v>493</v>
      </c>
      <c r="B45" s="169"/>
      <c r="C45" s="169"/>
      <c r="D45" s="169"/>
      <c r="E45" s="169"/>
    </row>
    <row r="46" spans="1:5" x14ac:dyDescent="0.25">
      <c r="A46" s="169" t="s">
        <v>620</v>
      </c>
      <c r="B46" s="169"/>
      <c r="C46" s="169"/>
      <c r="D46" s="169"/>
      <c r="E46" s="169"/>
    </row>
    <row r="47" spans="1:5" x14ac:dyDescent="0.25">
      <c r="A47" s="46" t="s">
        <v>494</v>
      </c>
      <c r="B47" s="46"/>
      <c r="C47" s="47" t="s">
        <v>495</v>
      </c>
      <c r="D47" s="47" t="s">
        <v>496</v>
      </c>
      <c r="E47" s="46"/>
    </row>
    <row r="48" spans="1:5" x14ac:dyDescent="0.25">
      <c r="A48" t="s">
        <v>565</v>
      </c>
      <c r="C48" s="141">
        <v>668667.87600000005</v>
      </c>
    </row>
    <row r="49" spans="1:3" x14ac:dyDescent="0.25">
      <c r="A49" t="s">
        <v>621</v>
      </c>
      <c r="C49" s="141">
        <v>1030751.86</v>
      </c>
    </row>
    <row r="50" spans="1:3" x14ac:dyDescent="0.25">
      <c r="A50" t="s">
        <v>622</v>
      </c>
      <c r="C50" s="141">
        <v>410058.53</v>
      </c>
    </row>
    <row r="51" spans="1:3" x14ac:dyDescent="0.25">
      <c r="A51" t="s">
        <v>623</v>
      </c>
      <c r="C51" s="141">
        <v>2337140.11</v>
      </c>
    </row>
    <row r="52" spans="1:3" x14ac:dyDescent="0.25">
      <c r="A52" t="s">
        <v>624</v>
      </c>
      <c r="C52" s="141">
        <v>275941.93</v>
      </c>
    </row>
    <row r="53" spans="1:3" x14ac:dyDescent="0.25">
      <c r="A53" t="s">
        <v>500</v>
      </c>
      <c r="C53" s="141">
        <v>191598.63</v>
      </c>
    </row>
    <row r="54" spans="1:3" x14ac:dyDescent="0.25">
      <c r="A54" t="s">
        <v>625</v>
      </c>
      <c r="C54" s="141">
        <v>15449421.91</v>
      </c>
    </row>
    <row r="55" spans="1:3" x14ac:dyDescent="0.25">
      <c r="A55" t="s">
        <v>567</v>
      </c>
      <c r="C55" s="141">
        <v>85232.09</v>
      </c>
    </row>
    <row r="56" spans="1:3" x14ac:dyDescent="0.25">
      <c r="A56" t="s">
        <v>626</v>
      </c>
      <c r="C56" s="141">
        <v>4682789.2300000004</v>
      </c>
    </row>
    <row r="57" spans="1:3" x14ac:dyDescent="0.25">
      <c r="A57" t="s">
        <v>627</v>
      </c>
      <c r="C57" s="141">
        <v>180157.95</v>
      </c>
    </row>
    <row r="58" spans="1:3" x14ac:dyDescent="0.25">
      <c r="A58" t="s">
        <v>628</v>
      </c>
      <c r="C58" s="141">
        <v>218304.65</v>
      </c>
    </row>
    <row r="59" spans="1:3" x14ac:dyDescent="0.25">
      <c r="A59" t="s">
        <v>523</v>
      </c>
      <c r="C59" s="141">
        <v>2916999.26</v>
      </c>
    </row>
    <row r="60" spans="1:3" x14ac:dyDescent="0.25">
      <c r="A60" t="s">
        <v>573</v>
      </c>
      <c r="C60" s="141">
        <v>16797248.219999999</v>
      </c>
    </row>
    <row r="61" spans="1:3" x14ac:dyDescent="0.25">
      <c r="A61" t="s">
        <v>499</v>
      </c>
      <c r="C61" s="141">
        <v>6236279.2400000002</v>
      </c>
    </row>
    <row r="62" spans="1:3" x14ac:dyDescent="0.25">
      <c r="A62" t="s">
        <v>498</v>
      </c>
      <c r="C62" s="141">
        <v>4309057.4000000004</v>
      </c>
    </row>
    <row r="63" spans="1:3" x14ac:dyDescent="0.25">
      <c r="A63" t="s">
        <v>497</v>
      </c>
      <c r="C63" s="141">
        <v>4507794.78</v>
      </c>
    </row>
    <row r="64" spans="1:3" x14ac:dyDescent="0.25">
      <c r="A64" t="s">
        <v>629</v>
      </c>
      <c r="C64" s="141">
        <v>748817.36</v>
      </c>
    </row>
    <row r="65" spans="1:3" x14ac:dyDescent="0.25">
      <c r="A65" t="s">
        <v>497</v>
      </c>
      <c r="C65" s="141">
        <v>12085899.57</v>
      </c>
    </row>
    <row r="66" spans="1:3" x14ac:dyDescent="0.25">
      <c r="A66" t="s">
        <v>510</v>
      </c>
      <c r="C66" s="141">
        <v>1328671.4099999999</v>
      </c>
    </row>
    <row r="67" spans="1:3" x14ac:dyDescent="0.25">
      <c r="A67" t="s">
        <v>570</v>
      </c>
      <c r="C67" s="141">
        <v>7445478.5800000001</v>
      </c>
    </row>
    <row r="68" spans="1:3" x14ac:dyDescent="0.25">
      <c r="A68" t="s">
        <v>574</v>
      </c>
      <c r="C68" s="141">
        <v>642419.42000000004</v>
      </c>
    </row>
    <row r="69" spans="1:3" x14ac:dyDescent="0.25">
      <c r="A69" t="s">
        <v>500</v>
      </c>
      <c r="C69" s="141">
        <v>83952.68</v>
      </c>
    </row>
    <row r="70" spans="1:3" x14ac:dyDescent="0.25">
      <c r="A70" t="s">
        <v>572</v>
      </c>
      <c r="C70" s="141">
        <v>219444.13</v>
      </c>
    </row>
    <row r="71" spans="1:3" x14ac:dyDescent="0.25">
      <c r="A71" t="s">
        <v>524</v>
      </c>
      <c r="C71" s="141">
        <v>135966.47</v>
      </c>
    </row>
    <row r="72" spans="1:3" x14ac:dyDescent="0.25">
      <c r="A72" t="s">
        <v>501</v>
      </c>
      <c r="C72" s="141">
        <v>124816.24</v>
      </c>
    </row>
    <row r="73" spans="1:3" x14ac:dyDescent="0.25">
      <c r="A73" t="s">
        <v>623</v>
      </c>
      <c r="C73" s="141">
        <v>2779487.07</v>
      </c>
    </row>
    <row r="74" spans="1:3" x14ac:dyDescent="0.25">
      <c r="A74" t="s">
        <v>630</v>
      </c>
      <c r="C74" s="141">
        <v>2890142.47</v>
      </c>
    </row>
    <row r="75" spans="1:3" x14ac:dyDescent="0.25">
      <c r="A75" t="s">
        <v>631</v>
      </c>
      <c r="C75" s="141">
        <v>822830.22</v>
      </c>
    </row>
    <row r="76" spans="1:3" x14ac:dyDescent="0.25">
      <c r="A76" t="s">
        <v>500</v>
      </c>
      <c r="C76" s="141">
        <v>85899.520000000004</v>
      </c>
    </row>
    <row r="77" spans="1:3" x14ac:dyDescent="0.25">
      <c r="A77" t="s">
        <v>632</v>
      </c>
      <c r="C77" s="141">
        <v>77416.160000000003</v>
      </c>
    </row>
    <row r="78" spans="1:3" x14ac:dyDescent="0.25">
      <c r="A78" t="s">
        <v>525</v>
      </c>
      <c r="C78" s="141">
        <v>69602.8</v>
      </c>
    </row>
    <row r="79" spans="1:3" x14ac:dyDescent="0.25">
      <c r="A79" t="s">
        <v>633</v>
      </c>
      <c r="C79" s="141">
        <v>131959.5</v>
      </c>
    </row>
    <row r="80" spans="1:3" x14ac:dyDescent="0.25">
      <c r="A80" t="s">
        <v>634</v>
      </c>
      <c r="C80" s="141">
        <v>147447.29999999999</v>
      </c>
    </row>
    <row r="81" spans="1:5" x14ac:dyDescent="0.25">
      <c r="A81" t="s">
        <v>635</v>
      </c>
      <c r="C81" s="141">
        <v>10964791.84</v>
      </c>
    </row>
    <row r="82" spans="1:5" x14ac:dyDescent="0.25">
      <c r="A82" t="s">
        <v>526</v>
      </c>
      <c r="C82" s="141">
        <v>309908.74</v>
      </c>
    </row>
    <row r="83" spans="1:5" x14ac:dyDescent="0.25">
      <c r="A83" t="s">
        <v>565</v>
      </c>
      <c r="C83" s="141">
        <v>698277.38</v>
      </c>
    </row>
    <row r="84" spans="1:5" x14ac:dyDescent="0.25">
      <c r="A84" t="s">
        <v>624</v>
      </c>
      <c r="C84" s="141">
        <v>272352.77</v>
      </c>
    </row>
    <row r="85" spans="1:5" x14ac:dyDescent="0.25">
      <c r="A85" t="s">
        <v>636</v>
      </c>
      <c r="C85" s="141">
        <v>968294.62</v>
      </c>
    </row>
    <row r="86" spans="1:5" x14ac:dyDescent="0.25">
      <c r="A86" t="s">
        <v>510</v>
      </c>
      <c r="C86" s="141">
        <v>1270091.6599999999</v>
      </c>
    </row>
    <row r="87" spans="1:5" x14ac:dyDescent="0.25">
      <c r="A87" t="s">
        <v>637</v>
      </c>
      <c r="C87" s="141">
        <v>252413.96</v>
      </c>
    </row>
    <row r="88" spans="1:5" x14ac:dyDescent="0.25">
      <c r="A88" t="s">
        <v>622</v>
      </c>
      <c r="C88" s="141">
        <v>438047.82</v>
      </c>
    </row>
    <row r="89" spans="1:5" x14ac:dyDescent="0.25">
      <c r="A89" t="s">
        <v>629</v>
      </c>
      <c r="C89" s="141">
        <v>884213.69</v>
      </c>
    </row>
    <row r="90" spans="1:5" x14ac:dyDescent="0.25">
      <c r="A90" t="s">
        <v>566</v>
      </c>
      <c r="C90" s="141">
        <v>3635126.92</v>
      </c>
    </row>
    <row r="91" spans="1:5" x14ac:dyDescent="0.25">
      <c r="A91" t="s">
        <v>496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6" t="s">
        <v>103</v>
      </c>
      <c r="B92" s="46"/>
      <c r="C92" s="48">
        <f>SUM(C48:C91)</f>
        <v>109811213.96599995</v>
      </c>
      <c r="D92" s="49">
        <f>+D91</f>
        <v>4893700</v>
      </c>
      <c r="E92" s="49">
        <f>SUM(C92:D92)</f>
        <v>114704913.96599995</v>
      </c>
    </row>
  </sheetData>
  <mergeCells count="4">
    <mergeCell ref="A2:E2"/>
    <mergeCell ref="A1:E1"/>
    <mergeCell ref="A45:E45"/>
    <mergeCell ref="A46:E46"/>
  </mergeCells>
  <phoneticPr fontId="17" type="noConversion"/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C74B-9077-47ED-8641-00B61232AA17}">
  <dimension ref="A2:X42"/>
  <sheetViews>
    <sheetView tabSelected="1" workbookViewId="0">
      <selection activeCell="G8" sqref="G8"/>
    </sheetView>
  </sheetViews>
  <sheetFormatPr baseColWidth="10" defaultRowHeight="15" x14ac:dyDescent="0.25"/>
  <cols>
    <col min="2" max="2" width="59.42578125" customWidth="1"/>
    <col min="3" max="3" width="15.85546875" style="27" customWidth="1"/>
    <col min="22" max="22" width="13.140625" style="27" bestFit="1" customWidth="1"/>
    <col min="23" max="23" width="11.42578125" style="27"/>
    <col min="24" max="24" width="13.140625" bestFit="1" customWidth="1"/>
  </cols>
  <sheetData>
    <row r="2" spans="1:4" x14ac:dyDescent="0.25">
      <c r="A2" s="184" t="s">
        <v>587</v>
      </c>
      <c r="B2" s="184"/>
      <c r="C2" s="184"/>
    </row>
    <row r="3" spans="1:4" x14ac:dyDescent="0.25">
      <c r="A3" s="145" t="s">
        <v>533</v>
      </c>
      <c r="B3" s="145"/>
      <c r="C3" s="146"/>
    </row>
    <row r="4" spans="1:4" x14ac:dyDescent="0.25">
      <c r="A4" s="145" t="s">
        <v>531</v>
      </c>
      <c r="B4" s="145" t="s">
        <v>532</v>
      </c>
      <c r="C4" s="146">
        <v>2108000</v>
      </c>
    </row>
    <row r="5" spans="1:4" x14ac:dyDescent="0.25">
      <c r="A5" s="145" t="s">
        <v>535</v>
      </c>
      <c r="B5" s="145" t="s">
        <v>536</v>
      </c>
      <c r="C5" s="146">
        <v>327000</v>
      </c>
    </row>
    <row r="6" spans="1:4" x14ac:dyDescent="0.25">
      <c r="A6" s="145" t="s">
        <v>541</v>
      </c>
      <c r="B6" s="145" t="s">
        <v>542</v>
      </c>
      <c r="C6" s="146">
        <v>46800</v>
      </c>
      <c r="D6" s="8"/>
    </row>
    <row r="7" spans="1:4" x14ac:dyDescent="0.25">
      <c r="A7" s="145" t="s">
        <v>539</v>
      </c>
      <c r="B7" s="145" t="s">
        <v>540</v>
      </c>
      <c r="C7" s="146">
        <v>91000</v>
      </c>
      <c r="D7" s="8"/>
    </row>
    <row r="8" spans="1:4" x14ac:dyDescent="0.25">
      <c r="A8" s="150" t="s">
        <v>543</v>
      </c>
      <c r="B8" s="150" t="s">
        <v>544</v>
      </c>
      <c r="C8" s="147">
        <v>4100</v>
      </c>
      <c r="D8" s="8"/>
    </row>
    <row r="9" spans="1:4" x14ac:dyDescent="0.25">
      <c r="A9" s="151"/>
      <c r="B9" s="151" t="s">
        <v>103</v>
      </c>
      <c r="C9" s="152">
        <f>SUM(C4:C8)</f>
        <v>2576900</v>
      </c>
    </row>
    <row r="11" spans="1:4" x14ac:dyDescent="0.25">
      <c r="A11" s="185" t="s">
        <v>588</v>
      </c>
      <c r="B11" s="186"/>
      <c r="C11" s="187"/>
    </row>
    <row r="12" spans="1:4" x14ac:dyDescent="0.25">
      <c r="A12" s="145" t="s">
        <v>533</v>
      </c>
      <c r="B12" s="144" t="s">
        <v>534</v>
      </c>
      <c r="C12" s="146">
        <v>157000</v>
      </c>
    </row>
    <row r="13" spans="1:4" x14ac:dyDescent="0.25">
      <c r="A13" s="145" t="s">
        <v>541</v>
      </c>
      <c r="B13" s="145" t="s">
        <v>542</v>
      </c>
      <c r="C13" s="146">
        <f>15600+15600</f>
        <v>31200</v>
      </c>
      <c r="D13" s="8"/>
    </row>
    <row r="14" spans="1:4" x14ac:dyDescent="0.25">
      <c r="A14" s="145" t="s">
        <v>539</v>
      </c>
      <c r="B14" s="145" t="s">
        <v>540</v>
      </c>
      <c r="C14" s="146">
        <f>7000+7000</f>
        <v>14000</v>
      </c>
      <c r="D14" s="8"/>
    </row>
    <row r="15" spans="1:4" x14ac:dyDescent="0.25">
      <c r="A15" s="145" t="s">
        <v>578</v>
      </c>
      <c r="B15" s="144" t="s">
        <v>579</v>
      </c>
      <c r="C15" s="146">
        <v>15900</v>
      </c>
    </row>
    <row r="16" spans="1:4" x14ac:dyDescent="0.25">
      <c r="A16" s="150" t="s">
        <v>543</v>
      </c>
      <c r="B16" s="150" t="s">
        <v>544</v>
      </c>
      <c r="C16" s="147">
        <f>4100+4100+4100+4100+4100+4100</f>
        <v>24600</v>
      </c>
    </row>
    <row r="17" spans="1:22" x14ac:dyDescent="0.25">
      <c r="A17" s="151"/>
      <c r="B17" s="151" t="s">
        <v>103</v>
      </c>
      <c r="C17" s="152">
        <f>SUM(C12:C16)</f>
        <v>242700</v>
      </c>
    </row>
    <row r="20" spans="1:22" x14ac:dyDescent="0.25">
      <c r="V20"/>
    </row>
    <row r="21" spans="1:22" x14ac:dyDescent="0.25">
      <c r="A21" s="185" t="s">
        <v>589</v>
      </c>
      <c r="B21" s="186"/>
      <c r="C21" s="187"/>
      <c r="V21"/>
    </row>
    <row r="22" spans="1:22" x14ac:dyDescent="0.25">
      <c r="A22" s="145" t="s">
        <v>531</v>
      </c>
      <c r="B22" s="144" t="s">
        <v>532</v>
      </c>
      <c r="C22" s="146">
        <v>1581000</v>
      </c>
      <c r="D22" s="8"/>
      <c r="V22"/>
    </row>
    <row r="23" spans="1:22" x14ac:dyDescent="0.25">
      <c r="A23" s="145" t="s">
        <v>533</v>
      </c>
      <c r="B23" s="144" t="s">
        <v>534</v>
      </c>
      <c r="C23" s="146">
        <v>2512000</v>
      </c>
      <c r="V23"/>
    </row>
    <row r="24" spans="1:22" x14ac:dyDescent="0.25">
      <c r="A24" s="145" t="s">
        <v>535</v>
      </c>
      <c r="B24" s="145" t="s">
        <v>536</v>
      </c>
      <c r="C24" s="146">
        <v>654000</v>
      </c>
      <c r="V24"/>
    </row>
    <row r="25" spans="1:22" x14ac:dyDescent="0.25">
      <c r="A25" s="145" t="s">
        <v>539</v>
      </c>
      <c r="B25" s="145" t="s">
        <v>540</v>
      </c>
      <c r="C25" s="146">
        <v>53100</v>
      </c>
      <c r="D25" s="8"/>
      <c r="V25"/>
    </row>
    <row r="26" spans="1:22" x14ac:dyDescent="0.25">
      <c r="A26" s="145" t="s">
        <v>541</v>
      </c>
      <c r="B26" s="145" t="s">
        <v>542</v>
      </c>
      <c r="C26" s="146">
        <v>62400</v>
      </c>
      <c r="D26" s="8"/>
      <c r="V26"/>
    </row>
    <row r="27" spans="1:22" x14ac:dyDescent="0.25">
      <c r="A27" s="145" t="s">
        <v>578</v>
      </c>
      <c r="B27" s="145" t="s">
        <v>579</v>
      </c>
      <c r="C27" s="146">
        <v>15900</v>
      </c>
      <c r="V27"/>
    </row>
    <row r="28" spans="1:22" x14ac:dyDescent="0.25">
      <c r="A28" s="145" t="s">
        <v>543</v>
      </c>
      <c r="B28" s="144" t="s">
        <v>544</v>
      </c>
      <c r="C28" s="146">
        <v>12300</v>
      </c>
      <c r="V28"/>
    </row>
    <row r="29" spans="1:22" x14ac:dyDescent="0.25">
      <c r="A29" s="145" t="s">
        <v>590</v>
      </c>
      <c r="B29" s="144" t="s">
        <v>591</v>
      </c>
      <c r="C29" s="146">
        <v>3000</v>
      </c>
      <c r="V29"/>
    </row>
    <row r="30" spans="1:22" x14ac:dyDescent="0.25">
      <c r="A30" s="151"/>
      <c r="B30" s="151" t="s">
        <v>103</v>
      </c>
      <c r="C30" s="152">
        <f>SUM(C22:C29)</f>
        <v>4893700</v>
      </c>
      <c r="D30" s="27"/>
      <c r="V30"/>
    </row>
    <row r="31" spans="1:22" x14ac:dyDescent="0.25">
      <c r="C31" s="27">
        <v>4893700</v>
      </c>
      <c r="V31"/>
    </row>
    <row r="32" spans="1:22" x14ac:dyDescent="0.25">
      <c r="V32"/>
    </row>
    <row r="33" spans="2:24" x14ac:dyDescent="0.25">
      <c r="B33" s="164" t="s">
        <v>639</v>
      </c>
      <c r="V33"/>
    </row>
    <row r="34" spans="2:24" x14ac:dyDescent="0.25">
      <c r="V34"/>
    </row>
    <row r="35" spans="2:24" x14ac:dyDescent="0.25">
      <c r="V35"/>
      <c r="X35" s="8"/>
    </row>
    <row r="36" spans="2:24" x14ac:dyDescent="0.25">
      <c r="V36"/>
    </row>
    <row r="37" spans="2:24" x14ac:dyDescent="0.25">
      <c r="V37"/>
    </row>
    <row r="38" spans="2:24" x14ac:dyDescent="0.25">
      <c r="V38"/>
      <c r="X38" s="8"/>
    </row>
    <row r="39" spans="2:24" x14ac:dyDescent="0.25">
      <c r="V39"/>
    </row>
    <row r="40" spans="2:24" x14ac:dyDescent="0.25">
      <c r="V40"/>
    </row>
    <row r="41" spans="2:24" x14ac:dyDescent="0.25">
      <c r="V41"/>
    </row>
    <row r="42" spans="2:24" x14ac:dyDescent="0.25">
      <c r="V42"/>
    </row>
  </sheetData>
  <mergeCells count="3">
    <mergeCell ref="A2:C2"/>
    <mergeCell ref="A11:C11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Gastos</vt:lpstr>
      <vt:lpstr>Resumen</vt:lpstr>
      <vt:lpstr>Activos</vt:lpstr>
      <vt:lpstr>Evidencias mayo</vt:lpstr>
      <vt:lpstr>Ingresos mayo</vt:lpstr>
      <vt:lpstr>Ingresos Tesorería</vt:lpstr>
      <vt:lpstr>Otros ingresos a mayo</vt:lpstr>
      <vt:lpstr>Gastos!Área_de_impresión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2023-06-19T16:25:53Z</cp:lastPrinted>
  <dcterms:created xsi:type="dcterms:W3CDTF">2021-10-28T19:47:46Z</dcterms:created>
  <dcterms:modified xsi:type="dcterms:W3CDTF">2023-06-19T20:02:20Z</dcterms:modified>
</cp:coreProperties>
</file>