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aabreu_sie_gov_do/Documents/Escritorio/Informe Ejecución Presupuesto/Carpeta/PORTAL/2023/2. Febrero/"/>
    </mc:Choice>
  </mc:AlternateContent>
  <xr:revisionPtr revIDLastSave="177" documentId="14_{6270C8B0-7AA3-4F16-94C9-53ACC1273954}" xr6:coauthVersionLast="47" xr6:coauthVersionMax="47" xr10:uidLastSave="{6FD35927-1D61-47F7-A65C-24545E07C028}"/>
  <bookViews>
    <workbookView xWindow="-120" yWindow="-120" windowWidth="19440" windowHeight="15000" xr2:uid="{4A2F460E-624A-4C9F-84CF-636DA257DA57}"/>
  </bookViews>
  <sheets>
    <sheet name="Gastos" sheetId="1" r:id="rId1"/>
    <sheet name="Resumen" sheetId="8" r:id="rId2"/>
    <sheet name="Activos" sheetId="6" r:id="rId3"/>
    <sheet name="Evidencias febrero" sheetId="3" r:id="rId4"/>
    <sheet name="Ingresos febrero" sheetId="4" r:id="rId5"/>
    <sheet name="Ingresos Tesorería" sheetId="5" r:id="rId6"/>
  </sheets>
  <definedNames>
    <definedName name="_xlnm.Print_Area" localSheetId="0">Gastos!$A$1:$Q$132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8" l="1"/>
  <c r="C13" i="8"/>
  <c r="G11" i="8"/>
  <c r="F11" i="8" l="1"/>
  <c r="E11" i="8"/>
  <c r="B37" i="4" l="1"/>
  <c r="B36" i="4"/>
  <c r="B35" i="4"/>
  <c r="C43" i="5"/>
  <c r="D42" i="5"/>
  <c r="D43" i="5" s="1"/>
  <c r="E43" i="5" l="1"/>
  <c r="H6" i="6"/>
  <c r="H3" i="6"/>
  <c r="H4" i="6"/>
  <c r="H5" i="6"/>
  <c r="H2" i="6"/>
  <c r="H187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2" i="3"/>
  <c r="B61" i="1" l="1"/>
  <c r="B35" i="1"/>
  <c r="B25" i="1" l="1"/>
  <c r="Q95" i="1"/>
  <c r="Q93" i="1"/>
  <c r="Q92" i="1"/>
  <c r="Q91" i="1"/>
  <c r="Q90" i="1"/>
  <c r="Q89" i="1"/>
  <c r="Q88" i="1"/>
  <c r="Q87" i="1"/>
  <c r="Q86" i="1"/>
  <c r="Q85" i="1"/>
  <c r="Q84" i="1"/>
  <c r="Q82" i="1"/>
  <c r="Q81" i="1"/>
  <c r="Q80" i="1"/>
  <c r="Q79" i="1"/>
  <c r="Q78" i="1"/>
  <c r="Q77" i="1"/>
  <c r="Q76" i="1"/>
  <c r="Q75" i="1"/>
  <c r="Q74" i="1"/>
  <c r="Q73" i="1"/>
  <c r="Q72" i="1"/>
  <c r="Q69" i="1"/>
  <c r="Q68" i="1"/>
  <c r="Q67" i="1"/>
  <c r="Q66" i="1"/>
  <c r="Q65" i="1"/>
  <c r="Q64" i="1"/>
  <c r="Q63" i="1"/>
  <c r="Q62" i="1"/>
  <c r="Q60" i="1"/>
  <c r="Q59" i="1"/>
  <c r="Q58" i="1"/>
  <c r="Q57" i="1"/>
  <c r="Q56" i="1"/>
  <c r="Q55" i="1"/>
  <c r="Q54" i="1"/>
  <c r="Q52" i="1"/>
  <c r="Q51" i="1"/>
  <c r="Q50" i="1"/>
  <c r="Q49" i="1"/>
  <c r="Q48" i="1"/>
  <c r="Q47" i="1"/>
  <c r="Q46" i="1"/>
  <c r="Q44" i="1"/>
  <c r="Q43" i="1"/>
  <c r="Q42" i="1"/>
  <c r="Q41" i="1"/>
  <c r="Q40" i="1"/>
  <c r="Q39" i="1"/>
  <c r="Q38" i="1"/>
  <c r="Q37" i="1"/>
  <c r="Q36" i="1"/>
  <c r="Q34" i="1"/>
  <c r="Q33" i="1"/>
  <c r="Q31" i="1"/>
  <c r="Q30" i="1"/>
  <c r="Q29" i="1"/>
  <c r="Q28" i="1"/>
  <c r="Q27" i="1"/>
  <c r="Q26" i="1"/>
  <c r="Q24" i="1"/>
  <c r="Q23" i="1"/>
  <c r="Q21" i="1"/>
  <c r="Q20" i="1"/>
  <c r="P61" i="1" l="1"/>
  <c r="P45" i="1"/>
  <c r="P35" i="1"/>
  <c r="P25" i="1"/>
  <c r="P19" i="1"/>
  <c r="O61" i="1"/>
  <c r="O45" i="1"/>
  <c r="O35" i="1"/>
  <c r="O25" i="1"/>
  <c r="O19" i="1"/>
  <c r="P83" i="1" l="1"/>
  <c r="P96" i="1" s="1"/>
  <c r="N61" i="1" l="1"/>
  <c r="N45" i="1"/>
  <c r="N35" i="1"/>
  <c r="N25" i="1"/>
  <c r="N19" i="1"/>
  <c r="C61" i="1"/>
  <c r="C45" i="1"/>
  <c r="C35" i="1"/>
  <c r="C25" i="1"/>
  <c r="C19" i="1"/>
  <c r="B19" i="1"/>
  <c r="O94" i="1"/>
  <c r="N94" i="1"/>
  <c r="M94" i="1"/>
  <c r="L94" i="1"/>
  <c r="K94" i="1"/>
  <c r="J94" i="1"/>
  <c r="I94" i="1"/>
  <c r="H94" i="1"/>
  <c r="G94" i="1"/>
  <c r="F94" i="1"/>
  <c r="E94" i="1"/>
  <c r="B79" i="1"/>
  <c r="B76" i="1"/>
  <c r="O71" i="1"/>
  <c r="O83" i="1" s="1"/>
  <c r="N71" i="1"/>
  <c r="M71" i="1"/>
  <c r="L71" i="1"/>
  <c r="K71" i="1"/>
  <c r="J71" i="1"/>
  <c r="I71" i="1"/>
  <c r="H71" i="1"/>
  <c r="G71" i="1"/>
  <c r="F71" i="1"/>
  <c r="E71" i="1"/>
  <c r="B71" i="1"/>
  <c r="M61" i="1"/>
  <c r="L61" i="1"/>
  <c r="K61" i="1"/>
  <c r="J61" i="1"/>
  <c r="I61" i="1"/>
  <c r="H61" i="1"/>
  <c r="G61" i="1"/>
  <c r="F61" i="1"/>
  <c r="O53" i="1"/>
  <c r="N53" i="1"/>
  <c r="M53" i="1"/>
  <c r="K53" i="1"/>
  <c r="J53" i="1"/>
  <c r="I53" i="1"/>
  <c r="H53" i="1"/>
  <c r="G53" i="1"/>
  <c r="F53" i="1"/>
  <c r="E53" i="1"/>
  <c r="B53" i="1"/>
  <c r="M45" i="1"/>
  <c r="L45" i="1"/>
  <c r="K45" i="1"/>
  <c r="J45" i="1"/>
  <c r="I45" i="1"/>
  <c r="H45" i="1"/>
  <c r="G45" i="1"/>
  <c r="F45" i="1"/>
  <c r="E45" i="1"/>
  <c r="B45" i="1"/>
  <c r="M35" i="1"/>
  <c r="L35" i="1"/>
  <c r="K35" i="1"/>
  <c r="J35" i="1"/>
  <c r="I35" i="1"/>
  <c r="H35" i="1"/>
  <c r="G35" i="1"/>
  <c r="F35" i="1"/>
  <c r="E35" i="1"/>
  <c r="Q32" i="1"/>
  <c r="M25" i="1"/>
  <c r="K25" i="1"/>
  <c r="J25" i="1"/>
  <c r="I25" i="1"/>
  <c r="H25" i="1"/>
  <c r="G25" i="1"/>
  <c r="F25" i="1"/>
  <c r="E25" i="1"/>
  <c r="G19" i="1"/>
  <c r="M19" i="1"/>
  <c r="L19" i="1"/>
  <c r="K19" i="1"/>
  <c r="J19" i="1"/>
  <c r="I19" i="1"/>
  <c r="H19" i="1"/>
  <c r="E19" i="1"/>
  <c r="B83" i="1" l="1"/>
  <c r="B96" i="1" s="1"/>
  <c r="O96" i="1"/>
  <c r="Q53" i="1"/>
  <c r="Q35" i="1"/>
  <c r="D10" i="8" s="1"/>
  <c r="E70" i="1"/>
  <c r="Q71" i="1"/>
  <c r="Q94" i="1"/>
  <c r="Q45" i="1"/>
  <c r="Q22" i="1"/>
  <c r="N83" i="1"/>
  <c r="N96" i="1" s="1"/>
  <c r="L25" i="1"/>
  <c r="Q25" i="1" s="1"/>
  <c r="D9" i="8" s="1"/>
  <c r="H83" i="1"/>
  <c r="H96" i="1" s="1"/>
  <c r="C83" i="1"/>
  <c r="I83" i="1"/>
  <c r="I96" i="1" s="1"/>
  <c r="M83" i="1"/>
  <c r="J83" i="1"/>
  <c r="J96" i="1" s="1"/>
  <c r="K83" i="1"/>
  <c r="K96" i="1" s="1"/>
  <c r="G83" i="1"/>
  <c r="G96" i="1" s="1"/>
  <c r="F19" i="1"/>
  <c r="Q19" i="1" s="1"/>
  <c r="D8" i="8" s="1"/>
  <c r="G10" i="8" l="1"/>
  <c r="E10" i="8"/>
  <c r="F10" i="8"/>
  <c r="G9" i="8"/>
  <c r="E9" i="8"/>
  <c r="F9" i="8"/>
  <c r="G8" i="8"/>
  <c r="E8" i="8"/>
  <c r="F8" i="8"/>
  <c r="L83" i="1"/>
  <c r="L96" i="1" s="1"/>
  <c r="E61" i="1"/>
  <c r="Q70" i="1"/>
  <c r="F83" i="1"/>
  <c r="F96" i="1" s="1"/>
  <c r="M96" i="1"/>
  <c r="C96" i="1"/>
  <c r="Q61" i="1" l="1"/>
  <c r="D12" i="8" s="1"/>
  <c r="E83" i="1"/>
  <c r="Q83" i="1" s="1"/>
  <c r="E96" i="1"/>
  <c r="G12" i="8" l="1"/>
  <c r="F12" i="8"/>
  <c r="F13" i="8" s="1"/>
  <c r="E12" i="8"/>
  <c r="E13" i="8" s="1"/>
  <c r="D13" i="8"/>
  <c r="Q96" i="1"/>
</calcChain>
</file>

<file path=xl/sharedStrings.xml><?xml version="1.0" encoding="utf-8"?>
<sst xmlns="http://schemas.openxmlformats.org/spreadsheetml/2006/main" count="616" uniqueCount="567">
  <si>
    <t xml:space="preserve">Ejecución de Gastos y Aplicaciones Financieras </t>
  </si>
  <si>
    <t>En RD$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</si>
  <si>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</si>
  <si>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</si>
  <si>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</si>
  <si>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</si>
  <si>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</si>
  <si>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</si>
  <si>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</si>
  <si>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</si>
  <si>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</si>
  <si>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</si>
  <si>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</si>
  <si>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</si>
  <si>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</si>
  <si>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</si>
  <si>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</si>
  <si>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</si>
  <si>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</si>
  <si>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</si>
  <si>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</si>
  <si>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</si>
  <si>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</si>
  <si>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</si>
  <si>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</si>
  <si>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</si>
  <si>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</si>
  <si>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</si>
  <si>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</si>
  <si>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</si>
  <si>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</si>
  <si>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</si>
  <si>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</si>
  <si>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</si>
  <si>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</si>
  <si>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</si>
  <si>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</si>
  <si>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</si>
  <si>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</si>
  <si>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</si>
  <si>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</si>
  <si>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</si>
  <si>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</si>
  <si>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</si>
  <si>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</si>
  <si>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</si>
  <si>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</si>
  <si>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</si>
  <si>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</si>
  <si>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</si>
  <si>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</si>
  <si>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</si>
  <si>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</si>
  <si>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</si>
  <si>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</si>
  <si>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</si>
  <si>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</si>
  <si>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</si>
  <si>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</si>
  <si>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</si>
  <si>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</si>
  <si>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</si>
  <si>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</si>
  <si>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</si>
  <si>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</si>
  <si>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</si>
  <si>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</si>
  <si>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</si>
  <si>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</si>
  <si>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</si>
  <si>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</si>
  <si>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</si>
  <si>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</si>
  <si>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</si>
  <si>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</si>
  <si>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</si>
  <si>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</si>
  <si>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</si>
  <si>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</si>
  <si>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</si>
  <si>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</si>
  <si>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</si>
  <si>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</si>
  <si>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</si>
  <si>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</si>
  <si>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</si>
  <si>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</si>
  <si>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</si>
  <si>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</si>
  <si>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</si>
  <si>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</si>
  <si>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</si>
  <si>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Modificado</t>
  </si>
  <si>
    <t>Gastos devengados</t>
  </si>
  <si>
    <t xml:space="preserve">Total </t>
  </si>
  <si>
    <t>Partida Fondo General</t>
  </si>
  <si>
    <t xml:space="preserve">Capitulo </t>
  </si>
  <si>
    <t>Subcapitulo</t>
  </si>
  <si>
    <t>UE</t>
  </si>
  <si>
    <t>Org. Financiador</t>
  </si>
  <si>
    <t>01</t>
  </si>
  <si>
    <t>0001</t>
  </si>
  <si>
    <t>0100</t>
  </si>
  <si>
    <t>TOTAL</t>
  </si>
  <si>
    <t>Partida Fondos Propios</t>
  </si>
  <si>
    <t>9995</t>
  </si>
  <si>
    <t>Presupuesto Aprobado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</si>
  <si>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SIGEF y Dynamics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</si>
  <si>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</si>
  <si>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se refoere al presupuesto aprobado en caso de que el congreso nacional apruebe un presupuesto complementario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</si>
  <si>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surgen con la obligacion de pago por la recepcion de coformidad de obras, bienes y servicios oportunamente contratados o, en los casos de gastos sin contraprestación, por haberse cumplido los requisitos administrativos dispuestos por el reglamento de la presente Ley.</t>
    </r>
  </si>
  <si>
    <t>Cuenta contable</t>
  </si>
  <si>
    <t>Nombre</t>
  </si>
  <si>
    <t>Saldo de apertura</t>
  </si>
  <si>
    <t>Débito</t>
  </si>
  <si>
    <t>Crédito</t>
  </si>
  <si>
    <t>Saldo de cierre</t>
  </si>
  <si>
    <t>Value08</t>
  </si>
  <si>
    <t>Value09</t>
  </si>
  <si>
    <t>000</t>
  </si>
  <si>
    <t>No aplica</t>
  </si>
  <si>
    <t>21</t>
  </si>
  <si>
    <t>REMUTRANSFERENCIAS CORRIENTES A OTRAS INSTITUCIONES PÚBLICAS</t>
  </si>
  <si>
    <t>2111</t>
  </si>
  <si>
    <t>Remuneraciones al personal fijo</t>
  </si>
  <si>
    <t>211101</t>
  </si>
  <si>
    <t>Sueldos Empleados Fijos</t>
  </si>
  <si>
    <t>211201</t>
  </si>
  <si>
    <t>Personal Igualado</t>
  </si>
  <si>
    <t>211202</t>
  </si>
  <si>
    <t>Sueldos Personal Nominal</t>
  </si>
  <si>
    <t>211203</t>
  </si>
  <si>
    <t>Suplencias</t>
  </si>
  <si>
    <t>211204</t>
  </si>
  <si>
    <t>Personal de Servicios especiales</t>
  </si>
  <si>
    <t>211208</t>
  </si>
  <si>
    <t>Empleados temporales</t>
  </si>
  <si>
    <t>211401</t>
  </si>
  <si>
    <t>Sueldo anual no. 13</t>
  </si>
  <si>
    <t>211501</t>
  </si>
  <si>
    <t>Prestaciones económicas</t>
  </si>
  <si>
    <t>211503</t>
  </si>
  <si>
    <t>Prestación laboral por desvinculación</t>
  </si>
  <si>
    <t>211504</t>
  </si>
  <si>
    <t>Proporción de vacaciones no disfrutadas</t>
  </si>
  <si>
    <t>211601</t>
  </si>
  <si>
    <t>Vacaciones</t>
  </si>
  <si>
    <t>2122</t>
  </si>
  <si>
    <t>Compensación</t>
  </si>
  <si>
    <t>212201</t>
  </si>
  <si>
    <t>Compensacion por Gasto de Alimenticion</t>
  </si>
  <si>
    <t>212202</t>
  </si>
  <si>
    <t>Compensacion por hora extraordinarias</t>
  </si>
  <si>
    <t>212205</t>
  </si>
  <si>
    <t>Compensación servicios de seguridad</t>
  </si>
  <si>
    <t>212208</t>
  </si>
  <si>
    <t>Compensaciones especiales</t>
  </si>
  <si>
    <t>212209</t>
  </si>
  <si>
    <t>Bono por desempeño a Serv. de Carrera</t>
  </si>
  <si>
    <t>2131</t>
  </si>
  <si>
    <t>Dietas</t>
  </si>
  <si>
    <t>213101</t>
  </si>
  <si>
    <t>Dietas en el País</t>
  </si>
  <si>
    <t>213102</t>
  </si>
  <si>
    <t>Dietas en el Exterior</t>
  </si>
  <si>
    <t>2132</t>
  </si>
  <si>
    <t>Gastos de Representación</t>
  </si>
  <si>
    <t>213201</t>
  </si>
  <si>
    <t>Gastos de Representación en el pais</t>
  </si>
  <si>
    <t>214</t>
  </si>
  <si>
    <t>Gratificaciones y Bonificaciones</t>
  </si>
  <si>
    <t>214101</t>
  </si>
  <si>
    <t>Bonificaciones</t>
  </si>
  <si>
    <t>214201</t>
  </si>
  <si>
    <t>Bono escolar</t>
  </si>
  <si>
    <t>214204</t>
  </si>
  <si>
    <t>Otras gratificaciones</t>
  </si>
  <si>
    <t>215101</t>
  </si>
  <si>
    <t>Contribuciones al Seguro de Salud</t>
  </si>
  <si>
    <t>215201</t>
  </si>
  <si>
    <t>Contribuciones al Seguro de Pensiones</t>
  </si>
  <si>
    <t>215301</t>
  </si>
  <si>
    <t>Contribuciones al Seguro de riesgo laboral</t>
  </si>
  <si>
    <t>221</t>
  </si>
  <si>
    <t>Servicios Básicos</t>
  </si>
  <si>
    <t>221101</t>
  </si>
  <si>
    <t>Radiocomunicacion</t>
  </si>
  <si>
    <t>221201</t>
  </si>
  <si>
    <t>Servicio Telefónico de Larga Distancia</t>
  </si>
  <si>
    <t>221301</t>
  </si>
  <si>
    <t>Teléfono Local</t>
  </si>
  <si>
    <t>221401</t>
  </si>
  <si>
    <t>Telefax y Correos</t>
  </si>
  <si>
    <t>221501</t>
  </si>
  <si>
    <t>Servicio de Internet y Televisión por Cable</t>
  </si>
  <si>
    <t>221601</t>
  </si>
  <si>
    <t>Energía Eléctrica</t>
  </si>
  <si>
    <t>221701</t>
  </si>
  <si>
    <t>Agua</t>
  </si>
  <si>
    <t>221801</t>
  </si>
  <si>
    <t>Recolección de Residuos Sólidos</t>
  </si>
  <si>
    <t>222101</t>
  </si>
  <si>
    <t>Publicidad y Propaganda</t>
  </si>
  <si>
    <t>222201</t>
  </si>
  <si>
    <t>Impresión, Encuadernación y rotulacion</t>
  </si>
  <si>
    <t>223101</t>
  </si>
  <si>
    <t>Viáticos Dentro del País</t>
  </si>
  <si>
    <t>223201</t>
  </si>
  <si>
    <t>Viáticos Fuera del País</t>
  </si>
  <si>
    <t>224</t>
  </si>
  <si>
    <t>TRANSPORTE Y ALMACENAJE</t>
  </si>
  <si>
    <t>224101</t>
  </si>
  <si>
    <t>Pasajes y gastos de transporte</t>
  </si>
  <si>
    <t>224201</t>
  </si>
  <si>
    <t>Fletes</t>
  </si>
  <si>
    <t>224401</t>
  </si>
  <si>
    <t>Peaje</t>
  </si>
  <si>
    <t>225101</t>
  </si>
  <si>
    <t>Alquileres y rentas de edificios y locales</t>
  </si>
  <si>
    <t>225102</t>
  </si>
  <si>
    <t>Hospedaje</t>
  </si>
  <si>
    <t>2253</t>
  </si>
  <si>
    <t>Alquileres de Maquinarias y Equipos</t>
  </si>
  <si>
    <t>225302</t>
  </si>
  <si>
    <t>Alquiler de equipo para computación</t>
  </si>
  <si>
    <t>225303</t>
  </si>
  <si>
    <t>Alquiler de equipo de comunicacion</t>
  </si>
  <si>
    <t>225304</t>
  </si>
  <si>
    <t>Alquiler de equipo de oficina y muebles</t>
  </si>
  <si>
    <t>225401</t>
  </si>
  <si>
    <t>Alquileres Equipos de Transporte, Tracción y Elevación</t>
  </si>
  <si>
    <t>225801</t>
  </si>
  <si>
    <t>Otros Alquileres</t>
  </si>
  <si>
    <t>225901</t>
  </si>
  <si>
    <t>Licencias Informaticas</t>
  </si>
  <si>
    <t>226101</t>
  </si>
  <si>
    <t>Seguro de Bienes Inmuebles</t>
  </si>
  <si>
    <t>226201</t>
  </si>
  <si>
    <t>Seguro de Bienes Muebles</t>
  </si>
  <si>
    <t>226301</t>
  </si>
  <si>
    <t>Seguros de Personas</t>
  </si>
  <si>
    <t>226901</t>
  </si>
  <si>
    <t>Otros seguros</t>
  </si>
  <si>
    <t>227101</t>
  </si>
  <si>
    <t>Mantenimiento y reparaciones menores en edificaciones</t>
  </si>
  <si>
    <t>227102</t>
  </si>
  <si>
    <t>Servicios especiales de mantenimiento y reparación</t>
  </si>
  <si>
    <t>227103</t>
  </si>
  <si>
    <t>Limpieza, desmalezamiento de tierras y terrenos</t>
  </si>
  <si>
    <t>227104</t>
  </si>
  <si>
    <t>Mantenimiento y reparación de obras civiles en instalaciones</t>
  </si>
  <si>
    <t>227106</t>
  </si>
  <si>
    <t>Mantenimiento y reparacion de Instalaciones eléctricas</t>
  </si>
  <si>
    <t>227107</t>
  </si>
  <si>
    <t>Servicios de pintura y derivados con fines de higiene y embe</t>
  </si>
  <si>
    <t>227199</t>
  </si>
  <si>
    <t>Otros mantenimientos, reparaciones y sus derivados, no ident</t>
  </si>
  <si>
    <t>2272</t>
  </si>
  <si>
    <t>Mantenimiento y reparación de maquinarias y equipos</t>
  </si>
  <si>
    <t>227201</t>
  </si>
  <si>
    <t>Mantenimiento y reparación de muebles y equipos de oficina</t>
  </si>
  <si>
    <t>227202</t>
  </si>
  <si>
    <t>Mantenimiento y reparación de equipo para computación</t>
  </si>
  <si>
    <t>227203</t>
  </si>
  <si>
    <t>Mantenimiento y reparación de equipo educacional</t>
  </si>
  <si>
    <t>227204</t>
  </si>
  <si>
    <t>Mantenimiento y reparación de equipos sanitarios y de labora</t>
  </si>
  <si>
    <t>227205</t>
  </si>
  <si>
    <t>Mantenimiento y reparación de equipo de comunicación</t>
  </si>
  <si>
    <t>227206</t>
  </si>
  <si>
    <t>Mantenimiento y reparación de equipos de transporte, tracció</t>
  </si>
  <si>
    <t>227207</t>
  </si>
  <si>
    <t>Mant. y reparación de equipos industriales y producción</t>
  </si>
  <si>
    <t>227208</t>
  </si>
  <si>
    <t>Servicios de mant, rep, desmonte e instalacion</t>
  </si>
  <si>
    <t>227301</t>
  </si>
  <si>
    <t>Instalaciones Temporales</t>
  </si>
  <si>
    <t>228</t>
  </si>
  <si>
    <t>OTROS SERVICIOS NO INCLUIDOS EN CONCEPTOS ANTERIORES</t>
  </si>
  <si>
    <t>228101</t>
  </si>
  <si>
    <t>Gastos Judiciales</t>
  </si>
  <si>
    <t>228201</t>
  </si>
  <si>
    <t>Comisiones y gastos bancarios</t>
  </si>
  <si>
    <t>228301</t>
  </si>
  <si>
    <t>Servicios Sanitarios Médicos y Veterinarios</t>
  </si>
  <si>
    <t>228401</t>
  </si>
  <si>
    <t>Servicios Funerarios y Conexos</t>
  </si>
  <si>
    <t>228501</t>
  </si>
  <si>
    <t>Fumigación</t>
  </si>
  <si>
    <t>228502</t>
  </si>
  <si>
    <t>Lavanderia</t>
  </si>
  <si>
    <t>228503</t>
  </si>
  <si>
    <t>LIMPIEZA E HIGIENE</t>
  </si>
  <si>
    <t>2286</t>
  </si>
  <si>
    <t>Organización de eventos y festividades</t>
  </si>
  <si>
    <t>228601</t>
  </si>
  <si>
    <t>Eventos generales</t>
  </si>
  <si>
    <t>228602</t>
  </si>
  <si>
    <t>Festividades</t>
  </si>
  <si>
    <t>228603</t>
  </si>
  <si>
    <t>Actuaciones deportivas</t>
  </si>
  <si>
    <t>228604</t>
  </si>
  <si>
    <t>Actuaciones artísticas</t>
  </si>
  <si>
    <t>2287</t>
  </si>
  <si>
    <t>Servicios Técnicos y Profesionales</t>
  </si>
  <si>
    <t>228701</t>
  </si>
  <si>
    <t>Serv. de Ing. Arq. invest. y analisis de fact.</t>
  </si>
  <si>
    <t>228702</t>
  </si>
  <si>
    <t>Servicios jurídicos</t>
  </si>
  <si>
    <t>228704</t>
  </si>
  <si>
    <t>Servicios de capacitación</t>
  </si>
  <si>
    <t>228705</t>
  </si>
  <si>
    <t>Servicios de informática y sistemas computarizados</t>
  </si>
  <si>
    <t>228706</t>
  </si>
  <si>
    <t>Otros servicios técnicos profesionales</t>
  </si>
  <si>
    <t>2288</t>
  </si>
  <si>
    <t>Impuestos, Derechos y Tasas</t>
  </si>
  <si>
    <t>228801</t>
  </si>
  <si>
    <t>Impuestos</t>
  </si>
  <si>
    <t>228802</t>
  </si>
  <si>
    <t>Derechos</t>
  </si>
  <si>
    <t>228803</t>
  </si>
  <si>
    <t>Tasas</t>
  </si>
  <si>
    <t>229101</t>
  </si>
  <si>
    <t>Otras contrataciones de serevicios</t>
  </si>
  <si>
    <t>229201</t>
  </si>
  <si>
    <t>Servicios de Alimentacion</t>
  </si>
  <si>
    <t>229203</t>
  </si>
  <si>
    <t>Servicio de Catering</t>
  </si>
  <si>
    <t>23</t>
  </si>
  <si>
    <t>MATERIALES Y SUMINISTROS</t>
  </si>
  <si>
    <t>2311</t>
  </si>
  <si>
    <t>Alimentos y Bebidas para Personas</t>
  </si>
  <si>
    <t>231101</t>
  </si>
  <si>
    <t>231301</t>
  </si>
  <si>
    <t>Productos Pecuarios</t>
  </si>
  <si>
    <t>231302</t>
  </si>
  <si>
    <t>Productos Agrícolas</t>
  </si>
  <si>
    <t>231303</t>
  </si>
  <si>
    <t>Productos forestales</t>
  </si>
  <si>
    <t>231401</t>
  </si>
  <si>
    <t>Madera, corcho y sus manufacturas</t>
  </si>
  <si>
    <t>232</t>
  </si>
  <si>
    <t>TEXTILES Y VESTUARIOS</t>
  </si>
  <si>
    <t>232101</t>
  </si>
  <si>
    <t>Hilados y Telas</t>
  </si>
  <si>
    <t>232201</t>
  </si>
  <si>
    <t>Acabados Textiles</t>
  </si>
  <si>
    <t>2323</t>
  </si>
  <si>
    <t>Prendas de Vestir</t>
  </si>
  <si>
    <t>232301</t>
  </si>
  <si>
    <t>232401</t>
  </si>
  <si>
    <t>Calzados</t>
  </si>
  <si>
    <t>233</t>
  </si>
  <si>
    <t>Papel, cartón e impresos</t>
  </si>
  <si>
    <t>233101</t>
  </si>
  <si>
    <t>Papel de Escritorio</t>
  </si>
  <si>
    <t>233201</t>
  </si>
  <si>
    <t>Papel y Cartón</t>
  </si>
  <si>
    <t>233301</t>
  </si>
  <si>
    <t>Productos de Artes Gráficas</t>
  </si>
  <si>
    <t>233401</t>
  </si>
  <si>
    <t>Libros, Revistas y Periódicos</t>
  </si>
  <si>
    <t>233501</t>
  </si>
  <si>
    <t>Textos de Enseñanza</t>
  </si>
  <si>
    <t>234101</t>
  </si>
  <si>
    <t>Productos medicinales para uso humano</t>
  </si>
  <si>
    <t>235101</t>
  </si>
  <si>
    <t>Cueros y Pieles</t>
  </si>
  <si>
    <t>235201</t>
  </si>
  <si>
    <t>Artículos de cuero</t>
  </si>
  <si>
    <t>235301</t>
  </si>
  <si>
    <t>Llantas y Neumáticos</t>
  </si>
  <si>
    <t>235401</t>
  </si>
  <si>
    <t>Artículos de Caucho</t>
  </si>
  <si>
    <t>235501</t>
  </si>
  <si>
    <t>Plástico</t>
  </si>
  <si>
    <t>236101</t>
  </si>
  <si>
    <t>Productos de cemento</t>
  </si>
  <si>
    <t>236105</t>
  </si>
  <si>
    <t>Productos de arcilla y derivados</t>
  </si>
  <si>
    <t>236201</t>
  </si>
  <si>
    <t>Productos de vidrio</t>
  </si>
  <si>
    <t>236202</t>
  </si>
  <si>
    <t>Productos de loza</t>
  </si>
  <si>
    <t>236203</t>
  </si>
  <si>
    <t>Productos de porcelana</t>
  </si>
  <si>
    <t>2363</t>
  </si>
  <si>
    <t>Productos metálicos y sus derivados</t>
  </si>
  <si>
    <t>236301</t>
  </si>
  <si>
    <t>Productos ferrosos</t>
  </si>
  <si>
    <t>236302</t>
  </si>
  <si>
    <t>Productos no ferrosos</t>
  </si>
  <si>
    <t>236303</t>
  </si>
  <si>
    <t>Estructuras metálicas acabadas</t>
  </si>
  <si>
    <t>236304</t>
  </si>
  <si>
    <t>Herramientas menores</t>
  </si>
  <si>
    <t>236306</t>
  </si>
  <si>
    <t>Accesorios de metal</t>
  </si>
  <si>
    <t>236307</t>
  </si>
  <si>
    <t>Otros productos metalicos</t>
  </si>
  <si>
    <t>236402</t>
  </si>
  <si>
    <t>Petróleo crudo</t>
  </si>
  <si>
    <t>236405</t>
  </si>
  <si>
    <t>Productos aislantes</t>
  </si>
  <si>
    <t>2371</t>
  </si>
  <si>
    <t>Combustibles y Lubricantes</t>
  </si>
  <si>
    <t>237101</t>
  </si>
  <si>
    <t>Gasolina</t>
  </si>
  <si>
    <t>237102</t>
  </si>
  <si>
    <t>Gasoil</t>
  </si>
  <si>
    <t>237104</t>
  </si>
  <si>
    <t>Gas GLP</t>
  </si>
  <si>
    <t>237105</t>
  </si>
  <si>
    <t>Aceites y grasas</t>
  </si>
  <si>
    <t>237106</t>
  </si>
  <si>
    <t>Lubricantes</t>
  </si>
  <si>
    <t>2372</t>
  </si>
  <si>
    <t>Productos químicos y conexos</t>
  </si>
  <si>
    <t>237201</t>
  </si>
  <si>
    <t>Productos explosivos y pirotecnia</t>
  </si>
  <si>
    <t>237202</t>
  </si>
  <si>
    <t>Productos fotoquímicas</t>
  </si>
  <si>
    <t>237203</t>
  </si>
  <si>
    <t>Productos químicos de uso personal y de laboratorios</t>
  </si>
  <si>
    <t>237205</t>
  </si>
  <si>
    <t>Insecticidas, fumigantes y otros</t>
  </si>
  <si>
    <t>237206</t>
  </si>
  <si>
    <t>Pinturas, lacas barnices, diluyentes y absorbentes para pint</t>
  </si>
  <si>
    <t>237207</t>
  </si>
  <si>
    <t>Productos químicos para saneamiento de las aguas</t>
  </si>
  <si>
    <t>237208</t>
  </si>
  <si>
    <t>Utiles Diversos</t>
  </si>
  <si>
    <t>237299</t>
  </si>
  <si>
    <t>Otros productos químicos y conexos</t>
  </si>
  <si>
    <t>239</t>
  </si>
  <si>
    <t>PRODUCTOS Y UTILES VARIOS</t>
  </si>
  <si>
    <t>239101</t>
  </si>
  <si>
    <t>Utiles y Materiales para limpieza e higiene</t>
  </si>
  <si>
    <t>239102</t>
  </si>
  <si>
    <t>Utiles y materiales de limpieza e higiene personal</t>
  </si>
  <si>
    <t>239201</t>
  </si>
  <si>
    <t>Útiles de escritorio, oficina, informática y de enseñanza</t>
  </si>
  <si>
    <t>239301</t>
  </si>
  <si>
    <t>Útiles menores médico-quirúrgicos o de laboratorio</t>
  </si>
  <si>
    <t>239401</t>
  </si>
  <si>
    <t>Útiles destinados a actividades deportivas y recreativas</t>
  </si>
  <si>
    <t>239501</t>
  </si>
  <si>
    <t>Útiles de cocina y comedor</t>
  </si>
  <si>
    <t>239601</t>
  </si>
  <si>
    <t>Productos eléctricos y afines</t>
  </si>
  <si>
    <t>239701</t>
  </si>
  <si>
    <t>Productos y útiles veterinarios</t>
  </si>
  <si>
    <t>2398</t>
  </si>
  <si>
    <t>Otros respuestos y accesorios menores</t>
  </si>
  <si>
    <t>239801</t>
  </si>
  <si>
    <t>Repuestos</t>
  </si>
  <si>
    <t>239802</t>
  </si>
  <si>
    <t>Accesorios</t>
  </si>
  <si>
    <t>239901</t>
  </si>
  <si>
    <t>Productos y útiles varios no identificados precedentemente (</t>
  </si>
  <si>
    <t>239902</t>
  </si>
  <si>
    <t>Bonos para Utiles Diversos</t>
  </si>
  <si>
    <t>239904</t>
  </si>
  <si>
    <t>Productos y Utiles de defensa y seguridad</t>
  </si>
  <si>
    <t>239905</t>
  </si>
  <si>
    <t>Productos y  utiles diversos</t>
  </si>
  <si>
    <t>2412</t>
  </si>
  <si>
    <t>ayuda y Donaciones a personas</t>
  </si>
  <si>
    <t>241201</t>
  </si>
  <si>
    <t>Ayuda y Donaciones Programadas a hogares y personas</t>
  </si>
  <si>
    <t>241202</t>
  </si>
  <si>
    <t>Ayuda y donaciones ocasionales a hogares y personas</t>
  </si>
  <si>
    <t>241401</t>
  </si>
  <si>
    <t>Becas Nacionales</t>
  </si>
  <si>
    <t>241402</t>
  </si>
  <si>
    <t>Becas Internacionales</t>
  </si>
  <si>
    <t>241601</t>
  </si>
  <si>
    <t>Transferencias corrientes destinadas a otras instituciones p</t>
  </si>
  <si>
    <t>247201</t>
  </si>
  <si>
    <t>Transferencias Corrientes a Organismos Internacionales</t>
  </si>
  <si>
    <t>249101</t>
  </si>
  <si>
    <t>Fuente de financiamiento</t>
  </si>
  <si>
    <t>Fuente Específica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</si>
  <si>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</si>
  <si>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</si>
  <si>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</si>
  <si>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</si>
  <si>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</si>
  <si>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</si>
  <si>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</si>
  <si>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</si>
  <si>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</si>
  <si>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</si>
  <si>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</si>
  <si>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devengado</t>
  </si>
  <si>
    <t>RELACION DE COBROS</t>
  </si>
  <si>
    <t xml:space="preserve"> </t>
  </si>
  <si>
    <t>ley 125.01</t>
  </si>
  <si>
    <t>OTROS</t>
  </si>
  <si>
    <t>EDESUR</t>
  </si>
  <si>
    <t>ITABO</t>
  </si>
  <si>
    <t>DOMINICAN POWER</t>
  </si>
  <si>
    <t>AES ANDRES</t>
  </si>
  <si>
    <t>AGUA CLARA</t>
  </si>
  <si>
    <t>METALDOM</t>
  </si>
  <si>
    <t>EGHID</t>
  </si>
  <si>
    <t>KOROR BUSINESS</t>
  </si>
  <si>
    <t>LAESA</t>
  </si>
  <si>
    <t>LOS ORIGENES</t>
  </si>
  <si>
    <t>SAN PEDRO BIO ENERGY</t>
  </si>
  <si>
    <t>PARQUES EOLICOS DEL CARIBE</t>
  </si>
  <si>
    <t>CESPEM</t>
  </si>
  <si>
    <t>COSTA SUR</t>
  </si>
  <si>
    <t>RELACION DE INGRESOS ENERO 2023</t>
  </si>
  <si>
    <t>1206010001</t>
  </si>
  <si>
    <t>Maquinas y Equipos</t>
  </si>
  <si>
    <t>1206010004</t>
  </si>
  <si>
    <t>Equipo de Computación</t>
  </si>
  <si>
    <t>12060109980003</t>
  </si>
  <si>
    <t>Accesorios Equipos de Cómputo y Otros</t>
  </si>
  <si>
    <t>Objeto del gasto</t>
  </si>
  <si>
    <t>Año 2023</t>
  </si>
  <si>
    <t>______________________________________________</t>
  </si>
  <si>
    <t>Amarilis Abreu Marte</t>
  </si>
  <si>
    <t>Armidis Henriquez</t>
  </si>
  <si>
    <t>Directora Administrativa Financiera</t>
  </si>
  <si>
    <t>Encargada Ejecución Presupuestaria</t>
  </si>
  <si>
    <t>Laura Martínez</t>
  </si>
  <si>
    <t>Gerente Ejecución Presupuestaria</t>
  </si>
  <si>
    <t>234</t>
  </si>
  <si>
    <t>PRODUCTOS FARMACÉUTICOS</t>
  </si>
  <si>
    <t>1206010007</t>
  </si>
  <si>
    <t>Equipo y Muebles de Oficina</t>
  </si>
  <si>
    <r>
      <rPr>
        <b/>
        <sz val="11"/>
        <color theme="1"/>
        <rFont val="Calibri"/>
        <family val="2"/>
        <scheme val="minor"/>
      </rPr>
      <t>Fecha de registro:</t>
    </r>
    <r>
      <rPr>
        <sz val="11"/>
        <color theme="1"/>
        <rFont val="Calibri"/>
        <family val="2"/>
        <scheme val="minor"/>
      </rPr>
      <t xml:space="preserve"> hasta el 28 de febrero 2023</t>
    </r>
  </si>
  <si>
    <t>FEBRERO</t>
  </si>
  <si>
    <t>AL 28 FEBRERO 2023</t>
  </si>
  <si>
    <t>CORPORACION TURISTICA PUNTA CANA</t>
  </si>
  <si>
    <t>CDEE-PUNTA CATALINA</t>
  </si>
  <si>
    <t>EMERALD SOLAR ENERGY</t>
  </si>
  <si>
    <t>POSEIDON ENERGIA</t>
  </si>
  <si>
    <t>PUEBLO VIEJO DOMINICANO</t>
  </si>
  <si>
    <t>AES DOMINICANA RENEWABLE ENERGY</t>
  </si>
  <si>
    <t>EDENORTE</t>
  </si>
  <si>
    <t>EDESTE</t>
  </si>
  <si>
    <t>JUANILLO</t>
  </si>
  <si>
    <t>LEAR INVESTMENTS</t>
  </si>
  <si>
    <t>TRANSCONTINENTAL</t>
  </si>
  <si>
    <t>EGE HAINA</t>
  </si>
  <si>
    <t>MOTECRISTI SOLAR</t>
  </si>
  <si>
    <t>JRC</t>
  </si>
  <si>
    <t>MONTERIO</t>
  </si>
  <si>
    <t>PALAMARA</t>
  </si>
  <si>
    <t>WCG</t>
  </si>
  <si>
    <t>Valores representados en RD$</t>
  </si>
  <si>
    <t>Formulado</t>
  </si>
  <si>
    <t>Ejecución</t>
  </si>
  <si>
    <t>Relación porcentual de ejecución en relación al presupuesto</t>
  </si>
  <si>
    <t>Relación porcentual de ejecución en relación al objeto del gasto</t>
  </si>
  <si>
    <t>REMUNERACIONES Y CONTRIBUCIONES</t>
  </si>
  <si>
    <t>CONTRATACIÓN DE SERVICIOS</t>
  </si>
  <si>
    <t>TRANSFERENCIAS CORRIENTES</t>
  </si>
  <si>
    <t>BIENES MUEBLES, INMUEBLES E INTANGIBLES</t>
  </si>
  <si>
    <t>Disponibilidad UE</t>
  </si>
  <si>
    <t>Relación porcentual de ejecución presupuestaria a febrero 2023</t>
  </si>
  <si>
    <t>Directora Administrativa y Financiera</t>
  </si>
  <si>
    <t>Total gastos y aplicaciones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</si>
</sst>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0" fillId="2" borderId="0" xfId="0" applyFill="1"/>
    <xf numFmtId="43" fontId="0" fillId="0" borderId="0" xfId="1" applyFont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2" fillId="3" borderId="1" xfId="0" applyFont="1" applyFill="1" applyBorder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43" fontId="0" fillId="0" borderId="0" xfId="0" applyNumberFormat="1"/>
    <xf numFmtId="0" fontId="2" fillId="0" borderId="4" xfId="0" applyFont="1" applyBorder="1" applyAlignment="1">
      <alignment horizontal="left" wrapText="1"/>
    </xf>
    <xf numFmtId="43" fontId="2" fillId="0" borderId="4" xfId="1" applyFont="1" applyBorder="1" applyAlignment="1">
      <alignment horizontal="left" wrapText="1"/>
    </xf>
    <xf numFmtId="43" fontId="2" fillId="2" borderId="0" xfId="1" applyFont="1" applyFill="1" applyBorder="1" applyAlignment="1">
      <alignment horizontal="left" wrapText="1"/>
    </xf>
    <xf numFmtId="43" fontId="0" fillId="0" borderId="0" xfId="1" applyFont="1" applyAlignment="1"/>
    <xf numFmtId="0" fontId="2" fillId="0" borderId="0" xfId="0" applyFont="1" applyAlignment="1">
      <alignment horizontal="left" wrapText="1"/>
    </xf>
    <xf numFmtId="43" fontId="2" fillId="0" borderId="0" xfId="1" applyFont="1" applyBorder="1" applyAlignment="1">
      <alignment wrapText="1"/>
    </xf>
    <xf numFmtId="40" fontId="2" fillId="2" borderId="0" xfId="1" applyNumberFormat="1" applyFont="1" applyFill="1" applyBorder="1" applyAlignment="1">
      <alignment wrapText="1"/>
    </xf>
    <xf numFmtId="43" fontId="2" fillId="0" borderId="0" xfId="1" applyFont="1" applyAlignment="1">
      <alignment wrapText="1"/>
    </xf>
    <xf numFmtId="43" fontId="2" fillId="0" borderId="0" xfId="1" applyFont="1" applyAlignment="1"/>
    <xf numFmtId="9" fontId="0" fillId="0" borderId="0" xfId="2" applyFont="1" applyAlignment="1"/>
    <xf numFmtId="0" fontId="0" fillId="0" borderId="0" xfId="0" applyAlignment="1">
      <alignment horizontal="left" wrapText="1"/>
    </xf>
    <xf numFmtId="43" fontId="0" fillId="0" borderId="0" xfId="1" applyFont="1" applyBorder="1" applyAlignment="1"/>
    <xf numFmtId="40" fontId="0" fillId="2" borderId="0" xfId="1" applyNumberFormat="1" applyFont="1" applyFill="1" applyBorder="1" applyAlignment="1"/>
    <xf numFmtId="4" fontId="0" fillId="0" borderId="0" xfId="0" applyNumberFormat="1"/>
    <xf numFmtId="43" fontId="0" fillId="0" borderId="0" xfId="1" applyFont="1" applyAlignment="1">
      <alignment horizontal="center"/>
    </xf>
    <xf numFmtId="40" fontId="2" fillId="2" borderId="0" xfId="1" applyNumberFormat="1" applyFont="1" applyFill="1" applyBorder="1" applyAlignment="1"/>
    <xf numFmtId="43" fontId="0" fillId="0" borderId="0" xfId="1" applyFont="1" applyFill="1" applyAlignment="1"/>
    <xf numFmtId="164" fontId="0" fillId="0" borderId="0" xfId="0" applyNumberFormat="1"/>
    <xf numFmtId="0" fontId="5" fillId="0" borderId="0" xfId="0" applyFont="1" applyAlignment="1">
      <alignment horizontal="left" wrapText="1"/>
    </xf>
    <xf numFmtId="40" fontId="0" fillId="2" borderId="0" xfId="0" applyNumberFormat="1" applyFill="1"/>
    <xf numFmtId="0" fontId="6" fillId="0" borderId="0" xfId="0" applyFont="1" applyAlignment="1">
      <alignment horizontal="left" wrapText="1"/>
    </xf>
    <xf numFmtId="0" fontId="2" fillId="6" borderId="5" xfId="0" applyFont="1" applyFill="1" applyBorder="1" applyAlignment="1">
      <alignment horizontal="left" wrapText="1"/>
    </xf>
    <xf numFmtId="164" fontId="2" fillId="6" borderId="0" xfId="0" applyNumberFormat="1" applyFont="1" applyFill="1" applyAlignment="1">
      <alignment horizontal="center" wrapText="1"/>
    </xf>
    <xf numFmtId="164" fontId="2" fillId="5" borderId="0" xfId="0" applyNumberFormat="1" applyFont="1" applyFill="1" applyAlignment="1">
      <alignment horizontal="center" wrapText="1"/>
    </xf>
    <xf numFmtId="43" fontId="2" fillId="6" borderId="5" xfId="1" applyFont="1" applyFill="1" applyBorder="1" applyAlignment="1">
      <alignment horizontal="center" wrapText="1"/>
    </xf>
    <xf numFmtId="165" fontId="0" fillId="0" borderId="0" xfId="0" applyNumberFormat="1"/>
    <xf numFmtId="164" fontId="2" fillId="0" borderId="4" xfId="0" applyNumberFormat="1" applyFont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3" fontId="2" fillId="0" borderId="4" xfId="1" applyFont="1" applyBorder="1" applyAlignment="1">
      <alignment wrapText="1"/>
    </xf>
    <xf numFmtId="164" fontId="2" fillId="6" borderId="5" xfId="0" applyNumberFormat="1" applyFont="1" applyFill="1" applyBorder="1" applyAlignment="1">
      <alignment horizontal="center" wrapText="1"/>
    </xf>
    <xf numFmtId="164" fontId="2" fillId="5" borderId="5" xfId="0" applyNumberFormat="1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left" wrapText="1"/>
    </xf>
    <xf numFmtId="164" fontId="2" fillId="4" borderId="0" xfId="0" applyNumberFormat="1" applyFont="1" applyFill="1" applyAlignment="1">
      <alignment horizontal="center" wrapText="1"/>
    </xf>
    <xf numFmtId="43" fontId="2" fillId="4" borderId="0" xfId="1" applyFont="1" applyFill="1" applyBorder="1" applyAlignment="1">
      <alignment horizontal="center" wrapText="1"/>
    </xf>
    <xf numFmtId="0" fontId="2" fillId="3" borderId="3" xfId="0" applyFont="1" applyFill="1" applyBorder="1"/>
    <xf numFmtId="43" fontId="0" fillId="0" borderId="0" xfId="1" applyFont="1"/>
    <xf numFmtId="43" fontId="4" fillId="4" borderId="0" xfId="1" applyFont="1" applyFill="1" applyAlignment="1">
      <alignment horizontal="center" wrapText="1"/>
    </xf>
    <xf numFmtId="43" fontId="2" fillId="0" borderId="0" xfId="1" applyFont="1"/>
    <xf numFmtId="43" fontId="2" fillId="4" borderId="0" xfId="1" applyFont="1" applyFill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165" fontId="7" fillId="0" borderId="0" xfId="0" applyNumberFormat="1" applyFont="1"/>
    <xf numFmtId="0" fontId="8" fillId="0" borderId="6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8" fillId="8" borderId="0" xfId="0" applyFont="1" applyFill="1" applyAlignment="1">
      <alignment horizontal="left"/>
    </xf>
    <xf numFmtId="0" fontId="4" fillId="7" borderId="6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43" fontId="8" fillId="0" borderId="0" xfId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6" xfId="0" applyBorder="1"/>
    <xf numFmtId="43" fontId="1" fillId="0" borderId="0" xfId="1" applyFont="1" applyBorder="1" applyAlignment="1">
      <alignment horizontal="center"/>
    </xf>
    <xf numFmtId="43" fontId="2" fillId="0" borderId="0" xfId="0" applyNumberFormat="1" applyFont="1"/>
    <xf numFmtId="0" fontId="0" fillId="9" borderId="0" xfId="0" applyFill="1"/>
    <xf numFmtId="0" fontId="2" fillId="9" borderId="0" xfId="0" applyFont="1" applyFill="1" applyAlignment="1">
      <alignment horizontal="center"/>
    </xf>
    <xf numFmtId="43" fontId="2" fillId="9" borderId="0" xfId="1" applyFont="1" applyFill="1"/>
    <xf numFmtId="43" fontId="2" fillId="9" borderId="0" xfId="0" applyNumberFormat="1" applyFont="1" applyFill="1"/>
    <xf numFmtId="0" fontId="4" fillId="0" borderId="6" xfId="0" applyFont="1" applyBorder="1" applyAlignment="1">
      <alignment horizontal="center" wrapText="1"/>
    </xf>
    <xf numFmtId="0" fontId="8" fillId="0" borderId="0" xfId="0" applyFont="1"/>
    <xf numFmtId="43" fontId="8" fillId="0" borderId="0" xfId="1" applyFont="1" applyAlignment="1"/>
    <xf numFmtId="43" fontId="8" fillId="0" borderId="0" xfId="1" applyFont="1"/>
    <xf numFmtId="0" fontId="7" fillId="0" borderId="0" xfId="0" applyFont="1"/>
    <xf numFmtId="43" fontId="4" fillId="0" borderId="0" xfId="1" applyFont="1" applyAlignment="1">
      <alignment horizontal="center"/>
    </xf>
    <xf numFmtId="166" fontId="2" fillId="0" borderId="0" xfId="1" applyNumberFormat="1" applyFont="1"/>
    <xf numFmtId="0" fontId="9" fillId="0" borderId="0" xfId="0" applyFont="1"/>
    <xf numFmtId="165" fontId="9" fillId="0" borderId="0" xfId="0" applyNumberFormat="1" applyFont="1"/>
    <xf numFmtId="0" fontId="0" fillId="0" borderId="7" xfId="0" applyBorder="1"/>
    <xf numFmtId="164" fontId="0" fillId="0" borderId="7" xfId="0" applyNumberFormat="1" applyBorder="1" applyAlignment="1">
      <alignment horizontal="left" vertical="center" wrapText="1"/>
    </xf>
    <xf numFmtId="43" fontId="0" fillId="0" borderId="7" xfId="0" applyNumberFormat="1" applyBorder="1"/>
    <xf numFmtId="164" fontId="0" fillId="0" borderId="7" xfId="0" applyNumberFormat="1" applyBorder="1" applyAlignment="1">
      <alignment vertical="center" wrapText="1"/>
    </xf>
    <xf numFmtId="43" fontId="1" fillId="0" borderId="7" xfId="1" applyFont="1" applyBorder="1"/>
    <xf numFmtId="164" fontId="4" fillId="4" borderId="7" xfId="0" applyNumberFormat="1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8" borderId="8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6" xfId="0" applyFill="1" applyBorder="1"/>
    <xf numFmtId="0" fontId="0" fillId="8" borderId="0" xfId="0" applyFill="1"/>
    <xf numFmtId="0" fontId="0" fillId="8" borderId="11" xfId="0" applyFill="1" applyBorder="1"/>
    <xf numFmtId="0" fontId="0" fillId="8" borderId="12" xfId="0" applyFill="1" applyBorder="1"/>
    <xf numFmtId="0" fontId="0" fillId="8" borderId="13" xfId="0" applyFill="1" applyBorder="1"/>
    <xf numFmtId="0" fontId="0" fillId="8" borderId="14" xfId="0" applyFill="1" applyBorder="1"/>
    <xf numFmtId="0" fontId="4" fillId="0" borderId="0" xfId="0" applyFont="1"/>
    <xf numFmtId="164" fontId="0" fillId="8" borderId="9" xfId="0" applyNumberFormat="1" applyFill="1" applyBorder="1" applyAlignment="1">
      <alignment vertical="center" wrapText="1"/>
    </xf>
    <xf numFmtId="43" fontId="0" fillId="8" borderId="9" xfId="0" applyNumberFormat="1" applyFill="1" applyBorder="1"/>
    <xf numFmtId="164" fontId="0" fillId="8" borderId="0" xfId="0" applyNumberFormat="1" applyFill="1"/>
    <xf numFmtId="0" fontId="2" fillId="8" borderId="0" xfId="0" applyFont="1" applyFill="1"/>
    <xf numFmtId="0" fontId="2" fillId="8" borderId="6" xfId="0" applyFont="1" applyFill="1" applyBorder="1"/>
    <xf numFmtId="0" fontId="0" fillId="0" borderId="0" xfId="0" applyAlignment="1">
      <alignment horizontal="center" wrapText="1"/>
    </xf>
    <xf numFmtId="0" fontId="10" fillId="0" borderId="7" xfId="0" applyFont="1" applyBorder="1" applyAlignment="1">
      <alignment horizontal="left" vertical="center" wrapText="1" indent="1"/>
    </xf>
    <xf numFmtId="164" fontId="4" fillId="4" borderId="7" xfId="0" applyNumberFormat="1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2" fillId="3" borderId="2" xfId="0" applyNumberFormat="1" applyFont="1" applyFill="1" applyBorder="1"/>
    <xf numFmtId="4" fontId="4" fillId="4" borderId="0" xfId="0" applyNumberFormat="1" applyFont="1" applyFill="1" applyAlignment="1">
      <alignment horizontal="center" wrapText="1"/>
    </xf>
    <xf numFmtId="4" fontId="2" fillId="0" borderId="4" xfId="1" applyNumberFormat="1" applyFont="1" applyBorder="1" applyAlignment="1">
      <alignment horizontal="left" wrapText="1"/>
    </xf>
    <xf numFmtId="4" fontId="2" fillId="0" borderId="0" xfId="0" applyNumberFormat="1" applyFont="1" applyAlignment="1">
      <alignment horizontal="left" wrapText="1"/>
    </xf>
    <xf numFmtId="4" fontId="0" fillId="0" borderId="0" xfId="0" applyNumberFormat="1" applyAlignment="1">
      <alignment wrapText="1"/>
    </xf>
    <xf numFmtId="4" fontId="2" fillId="0" borderId="0" xfId="0" applyNumberFormat="1" applyFont="1" applyAlignment="1">
      <alignment wrapText="1"/>
    </xf>
    <xf numFmtId="4" fontId="2" fillId="6" borderId="0" xfId="0" applyNumberFormat="1" applyFont="1" applyFill="1" applyAlignment="1">
      <alignment horizontal="center" wrapText="1"/>
    </xf>
    <xf numFmtId="4" fontId="0" fillId="0" borderId="0" xfId="0" applyNumberFormat="1" applyAlignment="1">
      <alignment horizontal="left" wrapText="1"/>
    </xf>
    <xf numFmtId="4" fontId="2" fillId="0" borderId="4" xfId="0" applyNumberFormat="1" applyFont="1" applyBorder="1" applyAlignment="1">
      <alignment horizontal="left" wrapText="1"/>
    </xf>
    <xf numFmtId="4" fontId="2" fillId="6" borderId="5" xfId="0" applyNumberFormat="1" applyFont="1" applyFill="1" applyBorder="1" applyAlignment="1">
      <alignment horizontal="left" wrapText="1"/>
    </xf>
    <xf numFmtId="4" fontId="4" fillId="4" borderId="0" xfId="0" applyNumberFormat="1" applyFont="1" applyFill="1" applyAlignment="1">
      <alignment horizontal="left" wrapText="1"/>
    </xf>
    <xf numFmtId="4" fontId="0" fillId="0" borderId="0" xfId="1" applyNumberFormat="1" applyFont="1" applyAlignment="1"/>
    <xf numFmtId="4" fontId="8" fillId="0" borderId="0" xfId="0" applyNumberFormat="1" applyFont="1"/>
    <xf numFmtId="4" fontId="8" fillId="0" borderId="0" xfId="1" applyNumberFormat="1" applyFont="1" applyAlignment="1"/>
    <xf numFmtId="4" fontId="3" fillId="0" borderId="0" xfId="0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777081</xdr:colOff>
      <xdr:row>0</xdr:row>
      <xdr:rowOff>70446</xdr:rowOff>
    </xdr:from>
    <xdr:to>
      <xdr:col>4</xdr:col>
      <xdr:colOff>280748</xdr:colOff>
      <xdr:row>9</xdr:row>
      <xdr:rowOff>173181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F7F8217-0A77-431B-949A-93CCF3ED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77081" y="70446"/>
          <a:ext cx="6742667" cy="197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400051</xdr:colOff>
      <xdr:row>0</xdr:row>
      <xdr:rowOff>76201</xdr:rowOff>
    </xdr:from>
    <xdr:to>
      <xdr:col>4</xdr:col>
      <xdr:colOff>381000</xdr:colOff>
      <xdr:row>2</xdr:row>
      <xdr:rowOff>153427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DE315F-B5FD-4D6C-B789-2EAB3CC89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326" y="76201"/>
          <a:ext cx="2019299" cy="4582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0</xdr:row>
      <xdr:rowOff>9525</xdr:rowOff>
    </xdr:from>
    <xdr:to>
      <xdr:col>3</xdr:col>
      <xdr:colOff>971550</xdr:colOff>
      <xdr:row>6</xdr:row>
      <xdr:rowOff>161925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15FCFFC8-BC76-4DD6-86C7-2A54FDAF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7750" y="9525"/>
          <a:ext cx="489585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4F6E-7F1D-4673-91E1-1066EEB562AA}">
  <dimension ref="A1:AE243"/>
  <sheetViews>
    <sheetView tabSelected="1" topLeftCell="A52" zoomScale="85" zoomScaleNormal="85" zoomScaleSheetLayoutView="55" workbookViewId="0">
      <selection activeCell="D62" sqref="D62"/>
    </sheetView>
  </sheetViews>
  <sheetFormatPr baseColWidth="10" defaultColWidth="9.140625" defaultRowHeight="15" x14ac:dyDescent="0.25"/>
  <cols>
    <col min="1" max="1" width="63.28515625" customWidth="1"/>
    <col min="2" max="2" width="23.7109375" style="23" customWidth="1"/>
    <col min="3" max="3" width="18.85546875" customWidth="1"/>
    <col min="4" max="4" width="2.7109375" style="1" customWidth="1"/>
    <col min="5" max="5" width="22" customWidth="1"/>
    <col min="6" max="6" width="21.140625" bestFit="1" customWidth="1"/>
    <col min="7" max="7" width="7.5703125" hidden="1" customWidth="1"/>
    <col min="8" max="8" width="5.7109375" hidden="1" customWidth="1"/>
    <col min="9" max="9" width="6.85546875" hidden="1" customWidth="1"/>
    <col min="10" max="10" width="6.5703125" hidden="1" customWidth="1"/>
    <col min="11" max="11" width="5.7109375" hidden="1" customWidth="1"/>
    <col min="12" max="12" width="8" hidden="1" customWidth="1"/>
    <col min="13" max="13" width="12.5703125" hidden="1" customWidth="1"/>
    <col min="14" max="14" width="9.28515625" hidden="1" customWidth="1"/>
    <col min="15" max="15" width="12.140625" hidden="1" customWidth="1"/>
    <col min="16" max="16" width="11" hidden="1" customWidth="1"/>
    <col min="17" max="17" width="25.140625" style="45" customWidth="1"/>
    <col min="18" max="18" width="2.7109375" style="1" customWidth="1"/>
    <col min="19" max="19" width="15.85546875" bestFit="1" customWidth="1"/>
    <col min="20" max="20" width="96.7109375" customWidth="1"/>
    <col min="22" max="29" width="6" customWidth="1"/>
    <col min="30" max="31" width="7" customWidth="1"/>
  </cols>
  <sheetData>
    <row r="1" spans="1:20" x14ac:dyDescent="0.25">
      <c r="A1" s="108"/>
      <c r="B1" s="108"/>
      <c r="D1"/>
    </row>
    <row r="2" spans="1:20" x14ac:dyDescent="0.25">
      <c r="A2" s="108"/>
      <c r="B2" s="108"/>
      <c r="D2"/>
      <c r="R2" s="2"/>
    </row>
    <row r="3" spans="1:20" x14ac:dyDescent="0.25">
      <c r="A3" s="108"/>
      <c r="B3" s="108"/>
      <c r="D3"/>
      <c r="R3" s="2"/>
    </row>
    <row r="4" spans="1:20" x14ac:dyDescent="0.25">
      <c r="A4" s="108"/>
      <c r="B4" s="108"/>
      <c r="D4"/>
      <c r="R4" s="2"/>
    </row>
    <row r="5" spans="1:20" x14ac:dyDescent="0.25">
      <c r="A5" s="108"/>
      <c r="B5" s="108"/>
      <c r="D5"/>
      <c r="R5" s="2"/>
    </row>
    <row r="6" spans="1:20" x14ac:dyDescent="0.25">
      <c r="A6" s="108"/>
      <c r="B6" s="108"/>
      <c r="D6"/>
      <c r="R6" s="2"/>
    </row>
    <row r="7" spans="1:20" ht="18.75" x14ac:dyDescent="0.3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2"/>
      <c r="T7" s="3"/>
    </row>
    <row r="8" spans="1:20" ht="18.75" x14ac:dyDescent="0.3">
      <c r="A8" s="51"/>
      <c r="B8" s="127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2"/>
      <c r="T8" s="3"/>
    </row>
    <row r="9" spans="1:20" ht="18.75" x14ac:dyDescent="0.3">
      <c r="A9" s="51"/>
      <c r="B9" s="127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2"/>
      <c r="T9" s="3"/>
    </row>
    <row r="10" spans="1:20" ht="18.75" x14ac:dyDescent="0.3">
      <c r="A10" s="51"/>
      <c r="B10" s="127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2"/>
      <c r="T10" s="3"/>
    </row>
    <row r="11" spans="1:20" ht="18.75" x14ac:dyDescent="0.3">
      <c r="A11" s="51"/>
      <c r="B11" s="127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2"/>
      <c r="T11" s="3"/>
    </row>
    <row r="12" spans="1:20" ht="15.75" x14ac:dyDescent="0.25">
      <c r="A12" s="111" t="s">
        <v>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2"/>
      <c r="T12" s="4"/>
    </row>
    <row r="13" spans="1:20" ht="15.75" x14ac:dyDescent="0.25">
      <c r="A13" s="111" t="s">
        <v>522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2"/>
      <c r="T13" s="4"/>
    </row>
    <row r="14" spans="1:20" x14ac:dyDescent="0.25">
      <c r="A14" s="112" t="s">
        <v>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2"/>
      <c r="T14" s="4"/>
    </row>
    <row r="15" spans="1:20" x14ac:dyDescent="0.25">
      <c r="D15"/>
      <c r="R15" s="2"/>
      <c r="T15" s="4"/>
    </row>
    <row r="16" spans="1:20" ht="15" customHeight="1" x14ac:dyDescent="0.25">
      <c r="A16" s="5"/>
      <c r="B16" s="128"/>
      <c r="C16" s="44"/>
      <c r="D16"/>
      <c r="E16" s="113" t="s">
        <v>93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5"/>
      <c r="R16" s="2"/>
      <c r="T16" s="4"/>
    </row>
    <row r="17" spans="1:31" ht="31.5" x14ac:dyDescent="0.25">
      <c r="A17" s="6" t="s">
        <v>2</v>
      </c>
      <c r="B17" s="129" t="s">
        <v>106</v>
      </c>
      <c r="C17" s="7" t="s">
        <v>92</v>
      </c>
      <c r="D17" s="8"/>
      <c r="E17" s="7" t="s">
        <v>3</v>
      </c>
      <c r="F17" s="7" t="s">
        <v>4</v>
      </c>
      <c r="G17" s="7" t="s">
        <v>5</v>
      </c>
      <c r="H17" s="7" t="s">
        <v>6</v>
      </c>
      <c r="I17" s="7" t="s">
        <v>7</v>
      </c>
      <c r="J17" s="7" t="s">
        <v>8</v>
      </c>
      <c r="K17" s="7" t="s">
        <v>9</v>
      </c>
      <c r="L17" s="7" t="s">
        <v>10</v>
      </c>
      <c r="M17" s="7" t="s">
        <v>11</v>
      </c>
      <c r="N17" s="7" t="s">
        <v>12</v>
      </c>
      <c r="O17" s="7" t="s">
        <v>13</v>
      </c>
      <c r="P17" s="7" t="s">
        <v>14</v>
      </c>
      <c r="Q17" s="46" t="s">
        <v>94</v>
      </c>
      <c r="R17" s="8"/>
      <c r="AD17" s="9"/>
      <c r="AE17" s="9"/>
    </row>
    <row r="18" spans="1:31" ht="24.95" customHeight="1" x14ac:dyDescent="0.25">
      <c r="A18" s="10" t="s">
        <v>15</v>
      </c>
      <c r="B18" s="130"/>
      <c r="C18" s="11"/>
      <c r="D18" s="1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24.95" customHeight="1" x14ac:dyDescent="0.25">
      <c r="A19" s="14" t="s">
        <v>16</v>
      </c>
      <c r="B19" s="133">
        <f>+B20+B21+B22+B23+B24</f>
        <v>894933053</v>
      </c>
      <c r="C19" s="15">
        <f>+C20+C21+C22+C23+C24</f>
        <v>0</v>
      </c>
      <c r="D19" s="16"/>
      <c r="E19" s="17">
        <f>+E20+E21+E22+E24+E23</f>
        <v>48898300</v>
      </c>
      <c r="F19" s="17">
        <f>+F20+F21+F22+F24+F23</f>
        <v>50697863</v>
      </c>
      <c r="G19" s="17">
        <f>+G20+G21+G22+G24+G23</f>
        <v>0</v>
      </c>
      <c r="H19" s="17">
        <f>+H20+H21+H22+H24+H23</f>
        <v>0</v>
      </c>
      <c r="I19" s="17">
        <f>+I20+I21+I22+I24+I23</f>
        <v>0</v>
      </c>
      <c r="J19" s="18">
        <f t="shared" ref="J19:P19" si="0">+J20+J21+J22+J24+J23</f>
        <v>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0</v>
      </c>
      <c r="O19" s="18">
        <f t="shared" si="0"/>
        <v>0</v>
      </c>
      <c r="P19" s="18">
        <f t="shared" si="0"/>
        <v>0</v>
      </c>
      <c r="Q19" s="18">
        <f>+E19+F19+G19+H19+I19+J19+K19+L19+M19+N19+O19+P19</f>
        <v>99596163</v>
      </c>
      <c r="R19" s="16"/>
      <c r="V19" s="19"/>
    </row>
    <row r="20" spans="1:31" ht="24.95" customHeight="1" x14ac:dyDescent="0.25">
      <c r="A20" s="20" t="s">
        <v>17</v>
      </c>
      <c r="B20" s="132">
        <v>655802812</v>
      </c>
      <c r="C20" s="21"/>
      <c r="D20" s="22"/>
      <c r="E20" s="2">
        <v>40884299</v>
      </c>
      <c r="F20" s="2">
        <v>42540514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f t="shared" ref="Q20:Q83" si="1">+E20+F20+G20+H20+I20+J20+K20+L20+M20+N20+O20+P20</f>
        <v>83424813</v>
      </c>
      <c r="R20" s="22"/>
      <c r="S20" s="2"/>
      <c r="T20" s="2"/>
    </row>
    <row r="21" spans="1:31" ht="24.95" customHeight="1" x14ac:dyDescent="0.25">
      <c r="A21" s="20" t="s">
        <v>18</v>
      </c>
      <c r="B21" s="132">
        <v>37713685</v>
      </c>
      <c r="C21" s="21"/>
      <c r="D21" s="22"/>
      <c r="E21" s="2">
        <v>2659255</v>
      </c>
      <c r="F21" s="13">
        <v>2606592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f t="shared" si="1"/>
        <v>5265847</v>
      </c>
      <c r="R21" s="22"/>
      <c r="S21" s="2"/>
      <c r="T21" s="2"/>
    </row>
    <row r="22" spans="1:31" ht="24.95" customHeight="1" x14ac:dyDescent="0.25">
      <c r="A22" s="20" t="s">
        <v>19</v>
      </c>
      <c r="B22" s="132">
        <v>331800</v>
      </c>
      <c r="C22" s="21"/>
      <c r="D22" s="22"/>
      <c r="E22" s="2"/>
      <c r="F22" s="13"/>
      <c r="G22" s="13"/>
      <c r="H22" s="2"/>
      <c r="I22" s="2"/>
      <c r="J22" s="13"/>
      <c r="K22" s="13"/>
      <c r="L22" s="13"/>
      <c r="M22" s="13"/>
      <c r="N22" s="13"/>
      <c r="O22" s="13"/>
      <c r="P22" s="13"/>
      <c r="Q22" s="13">
        <f t="shared" si="1"/>
        <v>0</v>
      </c>
      <c r="R22" s="22"/>
    </row>
    <row r="23" spans="1:31" ht="24.95" customHeight="1" x14ac:dyDescent="0.25">
      <c r="A23" s="20" t="s">
        <v>20</v>
      </c>
      <c r="B23" s="132">
        <v>119182767</v>
      </c>
      <c r="C23" s="21"/>
      <c r="D23" s="22"/>
      <c r="E23" s="2">
        <v>20075</v>
      </c>
      <c r="F23" s="13">
        <v>44486</v>
      </c>
      <c r="G23" s="13"/>
      <c r="H23" s="2"/>
      <c r="I23" s="2"/>
      <c r="J23" s="23"/>
      <c r="K23" s="13"/>
      <c r="L23" s="13"/>
      <c r="N23" s="13"/>
      <c r="O23" s="13"/>
      <c r="P23" s="13"/>
      <c r="Q23" s="13">
        <f t="shared" si="1"/>
        <v>64561</v>
      </c>
      <c r="R23" s="22"/>
      <c r="S23" s="9"/>
    </row>
    <row r="24" spans="1:31" ht="24.95" customHeight="1" x14ac:dyDescent="0.25">
      <c r="A24" s="20" t="s">
        <v>21</v>
      </c>
      <c r="B24" s="132">
        <v>81901989</v>
      </c>
      <c r="C24" s="21"/>
      <c r="D24" s="22"/>
      <c r="E24" s="2">
        <v>5334671</v>
      </c>
      <c r="F24" s="13">
        <v>5506271</v>
      </c>
      <c r="G24" s="13"/>
      <c r="H24" s="2"/>
      <c r="I24" s="2"/>
      <c r="J24" s="13"/>
      <c r="K24" s="13"/>
      <c r="L24" s="13"/>
      <c r="M24" s="24"/>
      <c r="N24" s="13"/>
      <c r="O24" s="13"/>
      <c r="P24" s="13"/>
      <c r="Q24" s="13">
        <f t="shared" si="1"/>
        <v>10840942</v>
      </c>
      <c r="R24" s="22"/>
    </row>
    <row r="25" spans="1:31" ht="24.95" customHeight="1" x14ac:dyDescent="0.25">
      <c r="A25" s="14" t="s">
        <v>22</v>
      </c>
      <c r="B25" s="133">
        <f>+B26+B27+B28+B29+B30+B31+B32+B33+B34</f>
        <v>486063671</v>
      </c>
      <c r="C25" s="15">
        <f>+C26+C27+C28+C29+C30+C31+C32+C33+C34</f>
        <v>0</v>
      </c>
      <c r="D25" s="25"/>
      <c r="E25" s="17">
        <f>+E26+E27+E28+E29+E30+E31+E32+E33+E34</f>
        <v>13027253</v>
      </c>
      <c r="F25" s="17">
        <f t="shared" ref="F25:N25" si="2">+F26+F27+F28+F29+F30+F31+F32+F33+F34</f>
        <v>8924283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8">
        <f t="shared" si="2"/>
        <v>0</v>
      </c>
      <c r="K25" s="18">
        <f t="shared" si="2"/>
        <v>0</v>
      </c>
      <c r="L25" s="18">
        <f t="shared" si="2"/>
        <v>0</v>
      </c>
      <c r="M25" s="47">
        <f t="shared" si="2"/>
        <v>0</v>
      </c>
      <c r="N25" s="47">
        <f t="shared" si="2"/>
        <v>0</v>
      </c>
      <c r="O25" s="47">
        <f>+O26+O27+O28+O29+O30+O31+O32+O33+O34</f>
        <v>0</v>
      </c>
      <c r="P25" s="47">
        <f>+P26+P27+P28+P29+P30+P31+P32+P33+P34</f>
        <v>0</v>
      </c>
      <c r="Q25" s="47">
        <f t="shared" si="1"/>
        <v>21951536</v>
      </c>
      <c r="R25" s="25"/>
    </row>
    <row r="26" spans="1:31" ht="24.95" customHeight="1" x14ac:dyDescent="0.25">
      <c r="A26" s="20" t="s">
        <v>23</v>
      </c>
      <c r="B26" s="132">
        <v>27715406</v>
      </c>
      <c r="C26" s="21"/>
      <c r="D26" s="22"/>
      <c r="E26" s="2">
        <v>2027374</v>
      </c>
      <c r="F26" s="13">
        <v>1540256</v>
      </c>
      <c r="G26" s="13"/>
      <c r="H26" s="2"/>
      <c r="I26" s="2"/>
      <c r="J26" s="13"/>
      <c r="K26" s="13"/>
      <c r="L26" s="13"/>
      <c r="M26" s="13"/>
      <c r="N26" s="13"/>
      <c r="O26" s="13"/>
      <c r="P26" s="13"/>
      <c r="Q26" s="13">
        <f t="shared" si="1"/>
        <v>3567630</v>
      </c>
      <c r="R26" s="22"/>
    </row>
    <row r="27" spans="1:31" ht="24.95" customHeight="1" x14ac:dyDescent="0.25">
      <c r="A27" s="20" t="s">
        <v>24</v>
      </c>
      <c r="B27" s="132">
        <v>49275894</v>
      </c>
      <c r="C27" s="21"/>
      <c r="D27" s="22"/>
      <c r="E27" s="13">
        <v>2868766</v>
      </c>
      <c r="F27" s="13">
        <v>81376</v>
      </c>
      <c r="G27" s="13"/>
      <c r="H27" s="2"/>
      <c r="I27" s="2"/>
      <c r="J27" s="13"/>
      <c r="K27" s="13"/>
      <c r="L27" s="13"/>
      <c r="M27" s="13"/>
      <c r="N27" s="13"/>
      <c r="O27" s="13"/>
      <c r="P27" s="13"/>
      <c r="Q27" s="13">
        <f t="shared" si="1"/>
        <v>2950142</v>
      </c>
      <c r="R27" s="22"/>
    </row>
    <row r="28" spans="1:31" ht="24.95" customHeight="1" x14ac:dyDescent="0.25">
      <c r="A28" s="20" t="s">
        <v>25</v>
      </c>
      <c r="B28" s="132">
        <v>9300000</v>
      </c>
      <c r="C28" s="21"/>
      <c r="D28" s="22"/>
      <c r="E28" s="2">
        <v>288942</v>
      </c>
      <c r="F28" s="13">
        <v>906634</v>
      </c>
      <c r="G28" s="13"/>
      <c r="H28" s="2"/>
      <c r="I28" s="2"/>
      <c r="J28" s="13"/>
      <c r="K28" s="13"/>
      <c r="L28" s="13"/>
      <c r="M28" s="13"/>
      <c r="N28" s="13"/>
      <c r="O28" s="13"/>
      <c r="P28" s="13"/>
      <c r="Q28" s="13">
        <f t="shared" si="1"/>
        <v>1195576</v>
      </c>
      <c r="R28" s="22"/>
    </row>
    <row r="29" spans="1:31" ht="24.95" customHeight="1" x14ac:dyDescent="0.25">
      <c r="A29" s="20" t="s">
        <v>26</v>
      </c>
      <c r="B29" s="132">
        <v>4090000</v>
      </c>
      <c r="C29" s="21"/>
      <c r="D29" s="22"/>
      <c r="E29" s="2">
        <v>7230</v>
      </c>
      <c r="F29" s="13">
        <v>9170</v>
      </c>
      <c r="G29" s="13"/>
      <c r="H29" s="2"/>
      <c r="I29" s="2"/>
      <c r="J29" s="13"/>
      <c r="K29" s="13"/>
      <c r="L29" s="13"/>
      <c r="M29" s="13"/>
      <c r="N29" s="13"/>
      <c r="O29" s="13"/>
      <c r="P29" s="13"/>
      <c r="Q29" s="13">
        <f t="shared" si="1"/>
        <v>16400</v>
      </c>
      <c r="R29" s="22"/>
    </row>
    <row r="30" spans="1:31" ht="24.95" customHeight="1" x14ac:dyDescent="0.25">
      <c r="A30" s="20" t="s">
        <v>27</v>
      </c>
      <c r="B30" s="132">
        <v>78238094</v>
      </c>
      <c r="C30" s="21"/>
      <c r="D30" s="22"/>
      <c r="E30" s="2">
        <v>2072696</v>
      </c>
      <c r="F30" s="13">
        <v>1799577</v>
      </c>
      <c r="G30" s="13"/>
      <c r="H30" s="2"/>
      <c r="I30" s="2"/>
      <c r="J30" s="13"/>
      <c r="K30" s="13"/>
      <c r="L30" s="13"/>
      <c r="M30" s="13"/>
      <c r="N30" s="13"/>
      <c r="O30" s="13"/>
      <c r="P30" s="13"/>
      <c r="Q30" s="13">
        <f t="shared" si="1"/>
        <v>3872273</v>
      </c>
      <c r="R30" s="22"/>
    </row>
    <row r="31" spans="1:31" ht="24.95" customHeight="1" x14ac:dyDescent="0.25">
      <c r="A31" s="20" t="s">
        <v>28</v>
      </c>
      <c r="B31" s="132">
        <v>55665700</v>
      </c>
      <c r="C31" s="21"/>
      <c r="D31" s="22"/>
      <c r="E31" s="2">
        <v>3567872</v>
      </c>
      <c r="F31" s="13">
        <v>3536213</v>
      </c>
      <c r="G31" s="13"/>
      <c r="H31" s="2"/>
      <c r="I31" s="2"/>
      <c r="J31" s="13"/>
      <c r="K31" s="13"/>
      <c r="L31" s="13"/>
      <c r="M31" s="13"/>
      <c r="N31" s="13"/>
      <c r="O31" s="13"/>
      <c r="P31" s="13"/>
      <c r="Q31" s="13">
        <f t="shared" si="1"/>
        <v>7104085</v>
      </c>
      <c r="R31" s="22"/>
    </row>
    <row r="32" spans="1:31" ht="39.75" customHeight="1" x14ac:dyDescent="0.25">
      <c r="A32" s="20" t="s">
        <v>29</v>
      </c>
      <c r="B32" s="132">
        <v>20575345</v>
      </c>
      <c r="C32" s="21"/>
      <c r="D32" s="22"/>
      <c r="E32" s="2">
        <v>372014</v>
      </c>
      <c r="F32" s="13">
        <v>6265</v>
      </c>
      <c r="G32" s="13"/>
      <c r="H32" s="2"/>
      <c r="I32" s="2"/>
      <c r="J32" s="13"/>
      <c r="K32" s="13"/>
      <c r="L32" s="13"/>
      <c r="M32" s="13"/>
      <c r="N32" s="13"/>
      <c r="O32" s="26"/>
      <c r="P32" s="26"/>
      <c r="Q32" s="13">
        <f t="shared" si="1"/>
        <v>378279</v>
      </c>
      <c r="R32" s="22"/>
    </row>
    <row r="33" spans="1:19" ht="51.75" customHeight="1" x14ac:dyDescent="0.25">
      <c r="A33" s="20" t="s">
        <v>30</v>
      </c>
      <c r="B33" s="132">
        <v>233881678</v>
      </c>
      <c r="C33" s="21"/>
      <c r="D33" s="22"/>
      <c r="E33" s="2">
        <v>1622303</v>
      </c>
      <c r="F33" s="13">
        <v>984616</v>
      </c>
      <c r="G33" s="13"/>
      <c r="H33" s="2"/>
      <c r="I33" s="2"/>
      <c r="J33" s="13"/>
      <c r="K33" s="13"/>
      <c r="L33" s="13"/>
      <c r="M33" s="13"/>
      <c r="N33" s="13"/>
      <c r="O33" s="13"/>
      <c r="P33" s="13"/>
      <c r="Q33" s="13">
        <f t="shared" si="1"/>
        <v>2606919</v>
      </c>
      <c r="R33" s="22"/>
    </row>
    <row r="34" spans="1:19" ht="24.95" customHeight="1" x14ac:dyDescent="0.25">
      <c r="A34" s="20" t="s">
        <v>31</v>
      </c>
      <c r="B34" s="132">
        <v>7321554</v>
      </c>
      <c r="C34" s="21"/>
      <c r="D34" s="22"/>
      <c r="E34" s="2">
        <v>200056</v>
      </c>
      <c r="F34" s="13">
        <v>60176</v>
      </c>
      <c r="G34" s="13"/>
      <c r="H34" s="2"/>
      <c r="I34" s="2"/>
      <c r="J34" s="13"/>
      <c r="K34" s="13"/>
      <c r="L34" s="13"/>
      <c r="N34" s="13"/>
      <c r="O34" s="13"/>
      <c r="P34" s="13"/>
      <c r="Q34" s="13">
        <f t="shared" si="1"/>
        <v>260232</v>
      </c>
      <c r="R34" s="22"/>
    </row>
    <row r="35" spans="1:19" ht="24.95" customHeight="1" x14ac:dyDescent="0.25">
      <c r="A35" s="14" t="s">
        <v>32</v>
      </c>
      <c r="B35" s="133">
        <f>+B36+B37+B39+B38+B40+B41+B42+B43+B44</f>
        <v>59520846</v>
      </c>
      <c r="C35" s="15">
        <f>+C36+C37+C38+C39+C40+C41+C42+C43+C44</f>
        <v>0</v>
      </c>
      <c r="D35" s="25"/>
      <c r="E35" s="17">
        <f>+E36+E37+E38+E39+E40+E41+E42+E43+E44</f>
        <v>1530088</v>
      </c>
      <c r="F35" s="17">
        <f t="shared" ref="F35:P35" si="3">+F36+F37+F38+F39+F40+F41+F42+F43+F44</f>
        <v>2268981</v>
      </c>
      <c r="G35" s="17">
        <f t="shared" si="3"/>
        <v>0</v>
      </c>
      <c r="H35" s="17">
        <f t="shared" si="3"/>
        <v>0</v>
      </c>
      <c r="I35" s="17">
        <f t="shared" si="3"/>
        <v>0</v>
      </c>
      <c r="J35" s="18">
        <f t="shared" si="3"/>
        <v>0</v>
      </c>
      <c r="K35" s="18">
        <f t="shared" si="3"/>
        <v>0</v>
      </c>
      <c r="L35" s="18">
        <f t="shared" si="3"/>
        <v>0</v>
      </c>
      <c r="M35" s="18">
        <f t="shared" si="3"/>
        <v>0</v>
      </c>
      <c r="N35" s="18">
        <f t="shared" si="3"/>
        <v>0</v>
      </c>
      <c r="O35" s="18">
        <f t="shared" si="3"/>
        <v>0</v>
      </c>
      <c r="P35" s="18">
        <f t="shared" si="3"/>
        <v>0</v>
      </c>
      <c r="Q35" s="18">
        <f t="shared" si="1"/>
        <v>3799069</v>
      </c>
      <c r="R35" s="25"/>
    </row>
    <row r="36" spans="1:19" ht="24.95" customHeight="1" x14ac:dyDescent="0.25">
      <c r="A36" s="20" t="s">
        <v>33</v>
      </c>
      <c r="B36" s="132">
        <v>2809631</v>
      </c>
      <c r="C36" s="21"/>
      <c r="D36" s="22"/>
      <c r="E36" s="2">
        <v>97363</v>
      </c>
      <c r="F36" s="13">
        <v>117885</v>
      </c>
      <c r="G36" s="13"/>
      <c r="H36" s="2"/>
      <c r="I36" s="2"/>
      <c r="J36" s="13"/>
      <c r="K36" s="13"/>
      <c r="L36" s="13"/>
      <c r="M36" s="13"/>
      <c r="N36" s="13"/>
      <c r="O36" s="13"/>
      <c r="P36" s="13"/>
      <c r="Q36" s="13">
        <f t="shared" si="1"/>
        <v>215248</v>
      </c>
      <c r="R36" s="22"/>
    </row>
    <row r="37" spans="1:19" ht="24.95" customHeight="1" x14ac:dyDescent="0.25">
      <c r="A37" s="20" t="s">
        <v>34</v>
      </c>
      <c r="B37" s="132">
        <v>5801854</v>
      </c>
      <c r="C37" s="21"/>
      <c r="D37" s="22"/>
      <c r="E37" s="2">
        <v>11446</v>
      </c>
      <c r="F37" s="13"/>
      <c r="G37" s="13"/>
      <c r="H37" s="2"/>
      <c r="I37" s="2"/>
      <c r="J37" s="13"/>
      <c r="K37" s="13"/>
      <c r="L37" s="13"/>
      <c r="M37" s="13"/>
      <c r="N37" s="13"/>
      <c r="O37" s="13"/>
      <c r="P37" s="13"/>
      <c r="Q37" s="13">
        <f t="shared" si="1"/>
        <v>11446</v>
      </c>
      <c r="R37" s="22"/>
    </row>
    <row r="38" spans="1:19" ht="24.95" customHeight="1" x14ac:dyDescent="0.25">
      <c r="A38" s="20" t="s">
        <v>35</v>
      </c>
      <c r="B38" s="132">
        <v>4660086</v>
      </c>
      <c r="C38" s="21"/>
      <c r="D38" s="22"/>
      <c r="E38" s="2">
        <v>103085</v>
      </c>
      <c r="F38" s="13">
        <v>134356</v>
      </c>
      <c r="G38" s="13"/>
      <c r="H38" s="2"/>
      <c r="I38" s="2"/>
      <c r="J38" s="13"/>
      <c r="K38" s="13"/>
      <c r="L38" s="13"/>
      <c r="M38" s="13"/>
      <c r="N38" s="13"/>
      <c r="O38" s="13"/>
      <c r="P38" s="13"/>
      <c r="Q38" s="13">
        <f t="shared" si="1"/>
        <v>237441</v>
      </c>
      <c r="R38" s="22"/>
    </row>
    <row r="39" spans="1:19" ht="24.95" customHeight="1" x14ac:dyDescent="0.25">
      <c r="A39" s="20" t="s">
        <v>36</v>
      </c>
      <c r="B39" s="132">
        <v>151739</v>
      </c>
      <c r="C39" s="21"/>
      <c r="D39" s="22"/>
      <c r="E39" s="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si="1"/>
        <v>0</v>
      </c>
      <c r="R39" s="22"/>
    </row>
    <row r="40" spans="1:19" ht="24.95" customHeight="1" x14ac:dyDescent="0.25">
      <c r="A40" s="20" t="s">
        <v>37</v>
      </c>
      <c r="B40" s="132">
        <v>1022642</v>
      </c>
      <c r="C40" s="21"/>
      <c r="D40" s="22"/>
      <c r="E40" s="2">
        <v>10875</v>
      </c>
      <c r="F40" s="13">
        <v>16754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si="1"/>
        <v>27629</v>
      </c>
      <c r="R40" s="22"/>
    </row>
    <row r="41" spans="1:19" ht="35.25" customHeight="1" x14ac:dyDescent="0.25">
      <c r="A41" s="20" t="s">
        <v>38</v>
      </c>
      <c r="B41" s="132">
        <v>309360</v>
      </c>
      <c r="C41" s="21"/>
      <c r="D41" s="22"/>
      <c r="E41" s="2"/>
      <c r="F41" s="13"/>
      <c r="G41" s="13"/>
      <c r="H41" s="2"/>
      <c r="I41" s="2"/>
      <c r="J41" s="13"/>
      <c r="K41" s="13"/>
      <c r="L41" s="13"/>
      <c r="M41" s="13"/>
      <c r="N41" s="13"/>
      <c r="O41" s="13"/>
      <c r="P41" s="13"/>
      <c r="Q41" s="13">
        <f t="shared" si="1"/>
        <v>0</v>
      </c>
      <c r="R41" s="22"/>
    </row>
    <row r="42" spans="1:19" ht="33.75" customHeight="1" x14ac:dyDescent="0.25">
      <c r="A42" s="20" t="s">
        <v>39</v>
      </c>
      <c r="B42" s="132">
        <v>28950879</v>
      </c>
      <c r="C42" s="21"/>
      <c r="D42" s="22"/>
      <c r="E42" s="2">
        <v>890539</v>
      </c>
      <c r="F42" s="13">
        <v>1747514</v>
      </c>
      <c r="G42" s="13"/>
      <c r="H42" s="2"/>
      <c r="I42" s="2"/>
      <c r="J42" s="13"/>
      <c r="K42" s="13"/>
      <c r="L42" s="13"/>
      <c r="M42" s="13"/>
      <c r="N42" s="13"/>
      <c r="O42" s="13"/>
      <c r="P42" s="13"/>
      <c r="Q42" s="13">
        <f t="shared" si="1"/>
        <v>2638053</v>
      </c>
      <c r="R42" s="22"/>
    </row>
    <row r="43" spans="1:19" ht="35.25" customHeight="1" x14ac:dyDescent="0.25">
      <c r="A43" s="20" t="s">
        <v>40</v>
      </c>
      <c r="B43" s="132"/>
      <c r="C43" s="21"/>
      <c r="D43" s="22"/>
      <c r="E43" s="2">
        <v>0</v>
      </c>
      <c r="F43" s="13"/>
      <c r="G43" s="13"/>
      <c r="J43" s="13"/>
      <c r="K43" s="13"/>
      <c r="L43" s="13"/>
      <c r="Q43" s="45">
        <f t="shared" si="1"/>
        <v>0</v>
      </c>
      <c r="R43" s="22"/>
      <c r="S43" s="9"/>
    </row>
    <row r="44" spans="1:19" ht="24.95" customHeight="1" x14ac:dyDescent="0.25">
      <c r="A44" s="20" t="s">
        <v>41</v>
      </c>
      <c r="B44" s="132">
        <v>15814655</v>
      </c>
      <c r="C44" s="21"/>
      <c r="D44" s="22"/>
      <c r="E44" s="2">
        <v>416780</v>
      </c>
      <c r="F44" s="13">
        <v>252472</v>
      </c>
      <c r="G44" s="13"/>
      <c r="H44" s="2"/>
      <c r="I44" s="2"/>
      <c r="J44" s="13"/>
      <c r="K44" s="13"/>
      <c r="L44" s="13"/>
      <c r="M44" s="13"/>
      <c r="N44" s="13"/>
      <c r="O44" s="13"/>
      <c r="P44" s="13"/>
      <c r="Q44" s="13">
        <f t="shared" si="1"/>
        <v>669252</v>
      </c>
      <c r="R44" s="22"/>
    </row>
    <row r="45" spans="1:19" ht="24.95" customHeight="1" x14ac:dyDescent="0.25">
      <c r="A45" s="14" t="s">
        <v>42</v>
      </c>
      <c r="B45" s="133">
        <f>+B46+B47+B48+B49+B50+B51+B52</f>
        <v>0</v>
      </c>
      <c r="C45" s="15">
        <f>+C46+C47+C48+C49+C50+C51+C52</f>
        <v>0</v>
      </c>
      <c r="D45" s="25"/>
      <c r="E45" s="17">
        <f>+E46+E47+E48+E49+E50+E51+E52</f>
        <v>20000</v>
      </c>
      <c r="F45" s="17">
        <f t="shared" ref="F45:P45" si="4">+F46+F47+F48+F49+F50+F51+F52</f>
        <v>20000</v>
      </c>
      <c r="G45" s="17">
        <f t="shared" si="4"/>
        <v>0</v>
      </c>
      <c r="H45" s="17">
        <f t="shared" si="4"/>
        <v>0</v>
      </c>
      <c r="I45" s="17">
        <f t="shared" si="4"/>
        <v>0</v>
      </c>
      <c r="J45" s="18">
        <f t="shared" si="4"/>
        <v>0</v>
      </c>
      <c r="K45" s="18">
        <f t="shared" si="4"/>
        <v>0</v>
      </c>
      <c r="L45" s="18">
        <f t="shared" si="4"/>
        <v>0</v>
      </c>
      <c r="M45" s="18">
        <f t="shared" si="4"/>
        <v>0</v>
      </c>
      <c r="N45" s="18">
        <f t="shared" si="4"/>
        <v>0</v>
      </c>
      <c r="O45" s="18">
        <f t="shared" si="4"/>
        <v>0</v>
      </c>
      <c r="P45" s="18">
        <f t="shared" si="4"/>
        <v>0</v>
      </c>
      <c r="Q45" s="18">
        <f t="shared" si="1"/>
        <v>40000</v>
      </c>
      <c r="R45" s="25"/>
    </row>
    <row r="46" spans="1:19" ht="27.75" customHeight="1" x14ac:dyDescent="0.25">
      <c r="A46" s="20" t="s">
        <v>43</v>
      </c>
      <c r="B46" s="132"/>
      <c r="C46" s="21"/>
      <c r="D46" s="22"/>
      <c r="E46" s="2"/>
      <c r="F46" s="13">
        <v>20000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>
        <f t="shared" si="1"/>
        <v>20000</v>
      </c>
      <c r="R46" s="22"/>
      <c r="S46" s="27"/>
    </row>
    <row r="47" spans="1:19" ht="33.75" customHeight="1" x14ac:dyDescent="0.25">
      <c r="A47" s="20" t="s">
        <v>44</v>
      </c>
      <c r="B47" s="132"/>
      <c r="C47" s="21"/>
      <c r="D47" s="22"/>
      <c r="E47" s="2">
        <v>0</v>
      </c>
      <c r="F47" s="13"/>
      <c r="G47" s="13"/>
      <c r="J47" s="13"/>
      <c r="K47" s="13"/>
      <c r="L47" s="13"/>
      <c r="Q47" s="45">
        <f t="shared" si="1"/>
        <v>0</v>
      </c>
      <c r="R47" s="22"/>
    </row>
    <row r="48" spans="1:19" ht="30" customHeight="1" x14ac:dyDescent="0.25">
      <c r="A48" s="20" t="s">
        <v>45</v>
      </c>
      <c r="B48" s="132"/>
      <c r="C48" s="21"/>
      <c r="D48" s="22"/>
      <c r="E48" s="2">
        <v>0</v>
      </c>
      <c r="F48" s="13"/>
      <c r="G48" s="13"/>
      <c r="J48" s="13"/>
      <c r="K48" s="13"/>
      <c r="L48" s="13"/>
      <c r="Q48" s="45">
        <f t="shared" si="1"/>
        <v>0</v>
      </c>
      <c r="R48" s="22"/>
    </row>
    <row r="49" spans="1:19" ht="33" customHeight="1" x14ac:dyDescent="0.25">
      <c r="A49" s="20" t="s">
        <v>46</v>
      </c>
      <c r="B49" s="132"/>
      <c r="C49" s="21"/>
      <c r="D49" s="22"/>
      <c r="E49" s="2">
        <v>0</v>
      </c>
      <c r="F49" s="13"/>
      <c r="G49" s="13"/>
      <c r="J49" s="13"/>
      <c r="K49" s="13"/>
      <c r="L49" s="13"/>
      <c r="Q49" s="45">
        <f t="shared" si="1"/>
        <v>0</v>
      </c>
      <c r="R49" s="22"/>
    </row>
    <row r="50" spans="1:19" ht="32.25" customHeight="1" x14ac:dyDescent="0.25">
      <c r="A50" s="20" t="s">
        <v>47</v>
      </c>
      <c r="B50" s="132"/>
      <c r="C50" s="21"/>
      <c r="D50" s="22"/>
      <c r="E50" s="2">
        <v>0</v>
      </c>
      <c r="F50" s="13"/>
      <c r="G50" s="13"/>
      <c r="J50" s="13"/>
      <c r="K50" s="13"/>
      <c r="L50" s="13"/>
      <c r="Q50" s="45">
        <f t="shared" si="1"/>
        <v>0</v>
      </c>
      <c r="R50" s="22"/>
    </row>
    <row r="51" spans="1:19" ht="24.95" customHeight="1" x14ac:dyDescent="0.25">
      <c r="A51" s="20" t="s">
        <v>48</v>
      </c>
      <c r="B51" s="132"/>
      <c r="C51" s="21"/>
      <c r="D51" s="22"/>
      <c r="E51" s="2">
        <v>0</v>
      </c>
      <c r="F51" s="13"/>
      <c r="G51" s="13"/>
      <c r="J51" s="13"/>
      <c r="K51" s="13"/>
      <c r="L51" s="13"/>
      <c r="Q51" s="45">
        <f t="shared" si="1"/>
        <v>0</v>
      </c>
      <c r="R51" s="22"/>
    </row>
    <row r="52" spans="1:19" ht="28.5" customHeight="1" x14ac:dyDescent="0.25">
      <c r="A52" s="20" t="s">
        <v>49</v>
      </c>
      <c r="B52" s="132"/>
      <c r="C52" s="21"/>
      <c r="D52" s="22"/>
      <c r="E52" s="2">
        <v>20000</v>
      </c>
      <c r="F52" s="13"/>
      <c r="G52" s="13"/>
      <c r="J52" s="13"/>
      <c r="K52" s="13"/>
      <c r="L52" s="13"/>
      <c r="O52" s="23"/>
      <c r="P52" s="23"/>
      <c r="Q52" s="45">
        <f t="shared" si="1"/>
        <v>20000</v>
      </c>
      <c r="R52" s="22"/>
    </row>
    <row r="53" spans="1:19" ht="24.95" customHeight="1" x14ac:dyDescent="0.25">
      <c r="A53" s="14" t="s">
        <v>50</v>
      </c>
      <c r="B53" s="133">
        <f>+B54+B55+B56+B57+B58+B59+B60</f>
        <v>5391300</v>
      </c>
      <c r="C53" s="21"/>
      <c r="D53" s="22"/>
      <c r="E53" s="17">
        <f>+E54+E55+E56+E57+E58+E59+E60</f>
        <v>0</v>
      </c>
      <c r="F53" s="13">
        <f t="shared" ref="F53:K53" si="5">+F54+F55+F56+F57+F58+F59+F60</f>
        <v>0</v>
      </c>
      <c r="G53" s="13">
        <f t="shared" si="5"/>
        <v>0</v>
      </c>
      <c r="H53" s="13">
        <f t="shared" si="5"/>
        <v>0</v>
      </c>
      <c r="I53" s="13">
        <f t="shared" si="5"/>
        <v>0</v>
      </c>
      <c r="J53" s="13">
        <f t="shared" si="5"/>
        <v>0</v>
      </c>
      <c r="K53" s="13">
        <f t="shared" si="5"/>
        <v>0</v>
      </c>
      <c r="L53" s="13"/>
      <c r="M53" s="13">
        <f t="shared" ref="M53:O53" si="6">+M54+M55+M56+M57+M58+M59+M60</f>
        <v>0</v>
      </c>
      <c r="N53" s="13">
        <f t="shared" si="6"/>
        <v>0</v>
      </c>
      <c r="O53" s="13">
        <f t="shared" si="6"/>
        <v>0</v>
      </c>
      <c r="P53" s="13"/>
      <c r="Q53" s="13">
        <f t="shared" si="1"/>
        <v>0</v>
      </c>
      <c r="R53" s="22"/>
    </row>
    <row r="54" spans="1:19" ht="24.95" customHeight="1" x14ac:dyDescent="0.25">
      <c r="A54" s="20" t="s">
        <v>51</v>
      </c>
      <c r="B54" s="132">
        <v>4890000</v>
      </c>
      <c r="C54" s="21"/>
      <c r="D54" s="22"/>
      <c r="E54" s="2">
        <v>0</v>
      </c>
      <c r="F54" s="13"/>
      <c r="G54" s="13"/>
      <c r="H54" s="13"/>
      <c r="I54" s="13"/>
      <c r="J54" s="13"/>
      <c r="K54" s="13"/>
      <c r="L54" s="13"/>
      <c r="Q54" s="45">
        <f t="shared" si="1"/>
        <v>0</v>
      </c>
      <c r="R54" s="22"/>
    </row>
    <row r="55" spans="1:19" ht="30" customHeight="1" x14ac:dyDescent="0.25">
      <c r="A55" s="20" t="s">
        <v>52</v>
      </c>
      <c r="B55" s="132"/>
      <c r="C55" s="21"/>
      <c r="D55" s="22"/>
      <c r="E55" s="2"/>
      <c r="F55" s="13"/>
      <c r="G55" s="13"/>
      <c r="H55" s="13"/>
      <c r="I55" s="13"/>
      <c r="J55" s="13"/>
      <c r="K55" s="13"/>
      <c r="L55" s="13"/>
      <c r="Q55" s="45">
        <f t="shared" si="1"/>
        <v>0</v>
      </c>
      <c r="R55" s="22"/>
    </row>
    <row r="56" spans="1:19" ht="28.5" customHeight="1" x14ac:dyDescent="0.25">
      <c r="A56" s="20" t="s">
        <v>53</v>
      </c>
      <c r="B56" s="132"/>
      <c r="C56" s="21"/>
      <c r="D56" s="22"/>
      <c r="E56" s="2"/>
      <c r="F56" s="13"/>
      <c r="G56" s="13"/>
      <c r="H56" s="13"/>
      <c r="I56" s="13"/>
      <c r="J56" s="13"/>
      <c r="K56" s="13"/>
      <c r="L56" s="13"/>
      <c r="Q56" s="45">
        <f t="shared" si="1"/>
        <v>0</v>
      </c>
      <c r="R56" s="22"/>
    </row>
    <row r="57" spans="1:19" ht="33.75" customHeight="1" x14ac:dyDescent="0.25">
      <c r="A57" s="20" t="s">
        <v>54</v>
      </c>
      <c r="B57" s="132"/>
      <c r="C57" s="21"/>
      <c r="D57" s="22"/>
      <c r="E57" s="2"/>
      <c r="F57" s="13"/>
      <c r="G57" s="13"/>
      <c r="H57" s="13"/>
      <c r="I57" s="13"/>
      <c r="J57" s="13"/>
      <c r="K57" s="13"/>
      <c r="L57" s="13"/>
      <c r="Q57" s="45">
        <f t="shared" si="1"/>
        <v>0</v>
      </c>
      <c r="R57" s="22"/>
    </row>
    <row r="58" spans="1:19" ht="30" customHeight="1" x14ac:dyDescent="0.25">
      <c r="A58" s="20" t="s">
        <v>55</v>
      </c>
      <c r="B58" s="132"/>
      <c r="C58" s="21"/>
      <c r="D58" s="22"/>
      <c r="E58" s="2"/>
      <c r="F58" s="13"/>
      <c r="G58" s="13"/>
      <c r="H58" s="13"/>
      <c r="I58" s="13"/>
      <c r="J58" s="13"/>
      <c r="K58" s="13"/>
      <c r="L58" s="13"/>
      <c r="Q58" s="45">
        <f t="shared" si="1"/>
        <v>0</v>
      </c>
      <c r="R58" s="22"/>
    </row>
    <row r="59" spans="1:19" ht="24.95" customHeight="1" x14ac:dyDescent="0.25">
      <c r="A59" s="20" t="s">
        <v>56</v>
      </c>
      <c r="B59" s="132">
        <v>501300</v>
      </c>
      <c r="C59" s="21"/>
      <c r="D59" s="22"/>
      <c r="E59" s="2"/>
      <c r="F59" s="13"/>
      <c r="G59" s="13"/>
      <c r="H59" s="13"/>
      <c r="I59" s="13"/>
      <c r="J59" s="13"/>
      <c r="K59" s="13"/>
      <c r="L59" s="13"/>
      <c r="Q59" s="45">
        <f t="shared" si="1"/>
        <v>0</v>
      </c>
      <c r="R59" s="22"/>
    </row>
    <row r="60" spans="1:19" ht="33.75" customHeight="1" x14ac:dyDescent="0.25">
      <c r="A60" s="20" t="s">
        <v>57</v>
      </c>
      <c r="B60" s="132"/>
      <c r="C60" s="21"/>
      <c r="D60" s="22"/>
      <c r="E60" s="2"/>
      <c r="F60" s="13"/>
      <c r="G60" s="13"/>
      <c r="H60" s="13"/>
      <c r="I60" s="13"/>
      <c r="J60" s="13"/>
      <c r="K60" s="13"/>
      <c r="L60" s="13"/>
      <c r="Q60" s="45">
        <f t="shared" si="1"/>
        <v>0</v>
      </c>
      <c r="R60" s="22"/>
    </row>
    <row r="61" spans="1:19" ht="39.75" customHeight="1" x14ac:dyDescent="0.25">
      <c r="A61" s="14" t="s">
        <v>58</v>
      </c>
      <c r="B61" s="133">
        <f>+B62+B63+B64+B65+B66+B67+B68+B69+B70</f>
        <v>83091130</v>
      </c>
      <c r="C61" s="15">
        <f>+C62+C63+C64+C65+C66+C67+C68+C69+C70</f>
        <v>0</v>
      </c>
      <c r="D61" s="25"/>
      <c r="E61" s="17">
        <f>+E62+E63+E64+E65+E66+E67+E68+E69+E70</f>
        <v>3863816</v>
      </c>
      <c r="F61" s="17">
        <f t="shared" ref="F61:P61" si="7">+F62+F63+F64+F65+F66+F67+F68+F69+F70</f>
        <v>1961594</v>
      </c>
      <c r="G61" s="17">
        <f>+G62+G63+G64+G65+G66+G67+G68+G69+G70</f>
        <v>0</v>
      </c>
      <c r="H61" s="17">
        <f>+H62+H63+H64+H65+H66+H67+H68+H69+H70</f>
        <v>0</v>
      </c>
      <c r="I61" s="17">
        <f t="shared" si="7"/>
        <v>0</v>
      </c>
      <c r="J61" s="18">
        <f t="shared" si="7"/>
        <v>0</v>
      </c>
      <c r="K61" s="18">
        <f t="shared" si="7"/>
        <v>0</v>
      </c>
      <c r="L61" s="18">
        <f t="shared" si="7"/>
        <v>0</v>
      </c>
      <c r="M61" s="18">
        <f t="shared" si="7"/>
        <v>0</v>
      </c>
      <c r="N61" s="18">
        <f t="shared" si="7"/>
        <v>0</v>
      </c>
      <c r="O61" s="18">
        <f t="shared" si="7"/>
        <v>0</v>
      </c>
      <c r="P61" s="18">
        <f t="shared" si="7"/>
        <v>0</v>
      </c>
      <c r="Q61" s="18">
        <f t="shared" si="1"/>
        <v>5825410</v>
      </c>
      <c r="R61" s="25"/>
    </row>
    <row r="62" spans="1:19" ht="24.95" customHeight="1" x14ac:dyDescent="0.25">
      <c r="A62" s="20" t="s">
        <v>59</v>
      </c>
      <c r="B62" s="132">
        <v>27643213</v>
      </c>
      <c r="C62" s="21"/>
      <c r="D62" s="22"/>
      <c r="E62" s="2">
        <v>3863816</v>
      </c>
      <c r="F62" s="2">
        <v>1961594</v>
      </c>
      <c r="G62" s="2"/>
      <c r="H62" s="13"/>
      <c r="I62" s="13"/>
      <c r="J62" s="13"/>
      <c r="K62" s="13"/>
      <c r="L62" s="13"/>
      <c r="M62" s="13"/>
      <c r="N62" s="13"/>
      <c r="O62" s="13"/>
      <c r="P62" s="13"/>
      <c r="Q62" s="13">
        <f t="shared" si="1"/>
        <v>5825410</v>
      </c>
      <c r="R62" s="22"/>
    </row>
    <row r="63" spans="1:19" ht="24.95" customHeight="1" x14ac:dyDescent="0.25">
      <c r="A63" s="20" t="s">
        <v>60</v>
      </c>
      <c r="B63" s="132">
        <v>530500</v>
      </c>
      <c r="C63" s="21"/>
      <c r="D63" s="22"/>
      <c r="E63" s="2"/>
      <c r="F63" s="13"/>
      <c r="G63" s="13"/>
      <c r="H63" s="13"/>
      <c r="J63" s="13"/>
      <c r="K63" s="13"/>
      <c r="L63" s="13"/>
      <c r="M63" s="13"/>
      <c r="N63" s="13"/>
      <c r="O63" s="13"/>
      <c r="P63" s="13"/>
      <c r="Q63" s="45">
        <f t="shared" si="1"/>
        <v>0</v>
      </c>
      <c r="R63" s="22"/>
    </row>
    <row r="64" spans="1:19" ht="31.5" customHeight="1" x14ac:dyDescent="0.25">
      <c r="A64" s="20" t="s">
        <v>61</v>
      </c>
      <c r="B64" s="132">
        <v>126517</v>
      </c>
      <c r="C64" s="21"/>
      <c r="D64" s="22"/>
      <c r="E64" s="2"/>
      <c r="F64" s="13"/>
      <c r="G64" s="13"/>
      <c r="H64" s="13"/>
      <c r="J64" s="13"/>
      <c r="K64" s="13"/>
      <c r="L64" s="13"/>
      <c r="M64" s="13"/>
      <c r="O64" s="13"/>
      <c r="P64" s="13"/>
      <c r="Q64" s="45">
        <f t="shared" si="1"/>
        <v>0</v>
      </c>
      <c r="R64" s="22"/>
      <c r="S64" s="45"/>
    </row>
    <row r="65" spans="1:19" ht="42.75" customHeight="1" x14ac:dyDescent="0.25">
      <c r="A65" s="20" t="s">
        <v>62</v>
      </c>
      <c r="B65" s="132">
        <v>38000000</v>
      </c>
      <c r="C65" s="21"/>
      <c r="D65" s="22"/>
      <c r="E65" s="2"/>
      <c r="F65" s="13"/>
      <c r="G65" s="13"/>
      <c r="H65" s="13"/>
      <c r="I65" s="13"/>
      <c r="J65" s="13"/>
      <c r="K65" s="13"/>
      <c r="L65" s="13"/>
      <c r="M65" s="13"/>
      <c r="O65" s="13"/>
      <c r="P65" s="13"/>
      <c r="Q65" s="13">
        <f t="shared" si="1"/>
        <v>0</v>
      </c>
      <c r="R65" s="22"/>
      <c r="S65" s="45"/>
    </row>
    <row r="66" spans="1:19" ht="24.95" customHeight="1" x14ac:dyDescent="0.25">
      <c r="A66" s="20" t="s">
        <v>63</v>
      </c>
      <c r="B66" s="132">
        <v>16615900</v>
      </c>
      <c r="C66" s="21"/>
      <c r="D66" s="22"/>
      <c r="E66" s="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45">
        <f t="shared" si="1"/>
        <v>0</v>
      </c>
      <c r="R66" s="22"/>
      <c r="S66" s="45"/>
    </row>
    <row r="67" spans="1:19" ht="24.95" customHeight="1" x14ac:dyDescent="0.25">
      <c r="A67" s="20" t="s">
        <v>64</v>
      </c>
      <c r="B67" s="132">
        <v>75000</v>
      </c>
      <c r="C67" s="21"/>
      <c r="D67" s="22"/>
      <c r="E67" s="2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45">
        <f t="shared" si="1"/>
        <v>0</v>
      </c>
      <c r="R67" s="22"/>
      <c r="S67" s="45"/>
    </row>
    <row r="68" spans="1:19" ht="24.95" customHeight="1" x14ac:dyDescent="0.25">
      <c r="A68" s="20" t="s">
        <v>65</v>
      </c>
      <c r="B68" s="132"/>
      <c r="C68" s="21"/>
      <c r="D68" s="22"/>
      <c r="E68" s="2"/>
      <c r="F68" s="13"/>
      <c r="G68" s="13"/>
      <c r="J68" s="13"/>
      <c r="K68" s="13"/>
      <c r="L68" s="13"/>
      <c r="N68" s="13"/>
      <c r="O68" s="45"/>
      <c r="Q68" s="45">
        <f t="shared" si="1"/>
        <v>0</v>
      </c>
      <c r="R68" s="22"/>
      <c r="S68" s="45"/>
    </row>
    <row r="69" spans="1:19" ht="24.95" customHeight="1" x14ac:dyDescent="0.25">
      <c r="A69" s="20" t="s">
        <v>66</v>
      </c>
      <c r="B69" s="132"/>
      <c r="C69" s="21"/>
      <c r="D69" s="22"/>
      <c r="E69" s="2"/>
      <c r="F69" s="13"/>
      <c r="G69" s="13"/>
      <c r="J69" s="13"/>
      <c r="K69" s="13"/>
      <c r="L69" s="13"/>
      <c r="O69" s="13"/>
      <c r="P69" s="13"/>
      <c r="Q69" s="45">
        <f t="shared" si="1"/>
        <v>0</v>
      </c>
      <c r="R69" s="22"/>
    </row>
    <row r="70" spans="1:19" ht="30" customHeight="1" x14ac:dyDescent="0.25">
      <c r="A70" s="20" t="s">
        <v>67</v>
      </c>
      <c r="B70" s="132">
        <v>100000</v>
      </c>
      <c r="C70" s="21"/>
      <c r="D70" s="22"/>
      <c r="E70" s="2">
        <f>+E71+E72+E73+E74+E75</f>
        <v>0</v>
      </c>
      <c r="F70" s="13"/>
      <c r="G70" s="13"/>
      <c r="J70" s="13"/>
      <c r="K70" s="13"/>
      <c r="L70" s="13"/>
      <c r="Q70" s="45">
        <f t="shared" si="1"/>
        <v>0</v>
      </c>
      <c r="R70" s="22"/>
    </row>
    <row r="71" spans="1:19" ht="24.95" customHeight="1" x14ac:dyDescent="0.25">
      <c r="A71" s="14" t="s">
        <v>68</v>
      </c>
      <c r="B71" s="133">
        <f>+B72+B73+B74+B75</f>
        <v>0</v>
      </c>
      <c r="C71" s="21"/>
      <c r="D71" s="22"/>
      <c r="E71" s="17">
        <f>+E72+E73+E74+E75</f>
        <v>0</v>
      </c>
      <c r="F71" s="13">
        <f t="shared" ref="F71:K71" si="8">+F72+F73+F74+F75</f>
        <v>0</v>
      </c>
      <c r="G71" s="13">
        <f t="shared" si="8"/>
        <v>0</v>
      </c>
      <c r="H71" s="13">
        <f t="shared" si="8"/>
        <v>0</v>
      </c>
      <c r="I71" s="13">
        <f t="shared" si="8"/>
        <v>0</v>
      </c>
      <c r="J71" s="13">
        <f t="shared" si="8"/>
        <v>0</v>
      </c>
      <c r="K71" s="13">
        <f t="shared" si="8"/>
        <v>0</v>
      </c>
      <c r="L71" s="18">
        <f>+L72+L73+L74+L75</f>
        <v>0</v>
      </c>
      <c r="M71" s="13">
        <f t="shared" ref="M71:O71" si="9">+M72+M73+M74+M75</f>
        <v>0</v>
      </c>
      <c r="N71" s="13">
        <f t="shared" si="9"/>
        <v>0</v>
      </c>
      <c r="O71" s="13">
        <f t="shared" si="9"/>
        <v>0</v>
      </c>
      <c r="P71" s="13"/>
      <c r="Q71" s="13">
        <f t="shared" si="1"/>
        <v>0</v>
      </c>
      <c r="R71" s="22"/>
    </row>
    <row r="72" spans="1:19" ht="20.100000000000001" customHeight="1" x14ac:dyDescent="0.25">
      <c r="A72" s="28" t="s">
        <v>69</v>
      </c>
      <c r="B72" s="132"/>
      <c r="C72" s="21"/>
      <c r="D72" s="29"/>
      <c r="E72" s="2"/>
      <c r="F72" s="13"/>
      <c r="G72" s="13"/>
      <c r="J72" s="13"/>
      <c r="K72" s="13"/>
      <c r="L72" s="13"/>
      <c r="N72" s="13"/>
      <c r="O72" s="13"/>
      <c r="P72" s="13"/>
      <c r="Q72" s="45">
        <f t="shared" si="1"/>
        <v>0</v>
      </c>
      <c r="R72" s="29"/>
    </row>
    <row r="73" spans="1:19" ht="20.100000000000001" customHeight="1" x14ac:dyDescent="0.25">
      <c r="A73" s="28" t="s">
        <v>70</v>
      </c>
      <c r="B73" s="132"/>
      <c r="C73" s="21"/>
      <c r="D73" s="29"/>
      <c r="E73" s="2"/>
      <c r="F73" s="13"/>
      <c r="G73" s="13"/>
      <c r="J73" s="13"/>
      <c r="K73" s="13"/>
      <c r="L73" s="13"/>
      <c r="Q73" s="45">
        <f t="shared" si="1"/>
        <v>0</v>
      </c>
      <c r="R73" s="29"/>
    </row>
    <row r="74" spans="1:19" ht="21" customHeight="1" x14ac:dyDescent="0.25">
      <c r="A74" s="28" t="s">
        <v>71</v>
      </c>
      <c r="B74" s="132"/>
      <c r="C74" s="21"/>
      <c r="D74" s="29"/>
      <c r="E74" s="2"/>
      <c r="F74" s="13"/>
      <c r="G74" s="13"/>
      <c r="J74" s="13"/>
      <c r="K74" s="13"/>
      <c r="L74" s="13"/>
      <c r="Q74" s="45">
        <f t="shared" si="1"/>
        <v>0</v>
      </c>
      <c r="R74" s="29"/>
    </row>
    <row r="75" spans="1:19" ht="31.5" customHeight="1" x14ac:dyDescent="0.25">
      <c r="A75" s="28" t="s">
        <v>72</v>
      </c>
      <c r="B75" s="132"/>
      <c r="C75" s="21"/>
      <c r="D75" s="29"/>
      <c r="E75" s="2"/>
      <c r="F75" s="13"/>
      <c r="G75" s="13"/>
      <c r="J75" s="13"/>
      <c r="K75" s="13"/>
      <c r="L75" s="13"/>
      <c r="Q75" s="45">
        <f t="shared" si="1"/>
        <v>0</v>
      </c>
      <c r="R75" s="29"/>
    </row>
    <row r="76" spans="1:19" ht="20.100000000000001" customHeight="1" x14ac:dyDescent="0.25">
      <c r="A76" s="30" t="s">
        <v>73</v>
      </c>
      <c r="B76" s="133">
        <f>+B77+B78</f>
        <v>0</v>
      </c>
      <c r="C76" s="21"/>
      <c r="D76" s="29"/>
      <c r="E76" s="17"/>
      <c r="F76" s="13"/>
      <c r="G76" s="13"/>
      <c r="J76" s="13"/>
      <c r="K76" s="13"/>
      <c r="L76" s="13"/>
      <c r="Q76" s="45">
        <f t="shared" si="1"/>
        <v>0</v>
      </c>
      <c r="R76" s="29"/>
    </row>
    <row r="77" spans="1:19" ht="20.100000000000001" customHeight="1" x14ac:dyDescent="0.25">
      <c r="A77" s="28" t="s">
        <v>74</v>
      </c>
      <c r="B77" s="132"/>
      <c r="C77" s="21"/>
      <c r="D77" s="29"/>
      <c r="E77" s="2"/>
      <c r="F77" s="13"/>
      <c r="G77" s="13"/>
      <c r="J77" s="13"/>
      <c r="K77" s="13"/>
      <c r="L77" s="13"/>
      <c r="Q77" s="45">
        <f t="shared" si="1"/>
        <v>0</v>
      </c>
      <c r="R77" s="29"/>
    </row>
    <row r="78" spans="1:19" ht="20.100000000000001" customHeight="1" x14ac:dyDescent="0.25">
      <c r="A78" s="28" t="s">
        <v>75</v>
      </c>
      <c r="B78" s="132"/>
      <c r="C78" s="21"/>
      <c r="D78" s="29"/>
      <c r="E78" s="2"/>
      <c r="F78" s="13"/>
      <c r="G78" s="13"/>
      <c r="J78" s="13"/>
      <c r="K78" s="13"/>
      <c r="L78" s="13"/>
      <c r="Q78" s="45">
        <f t="shared" si="1"/>
        <v>0</v>
      </c>
      <c r="R78" s="29"/>
    </row>
    <row r="79" spans="1:19" ht="20.100000000000001" customHeight="1" x14ac:dyDescent="0.25">
      <c r="A79" s="30" t="s">
        <v>76</v>
      </c>
      <c r="B79" s="133">
        <f>+B80+B81+B82</f>
        <v>0</v>
      </c>
      <c r="C79" s="21"/>
      <c r="D79" s="29"/>
      <c r="E79" s="17"/>
      <c r="F79" s="13"/>
      <c r="G79" s="13"/>
      <c r="J79" s="13"/>
      <c r="K79" s="13"/>
      <c r="L79" s="13"/>
      <c r="Q79" s="45">
        <f t="shared" si="1"/>
        <v>0</v>
      </c>
      <c r="R79" s="29"/>
    </row>
    <row r="80" spans="1:19" ht="20.100000000000001" customHeight="1" x14ac:dyDescent="0.25">
      <c r="A80" s="28" t="s">
        <v>77</v>
      </c>
      <c r="B80" s="132"/>
      <c r="C80" s="21"/>
      <c r="D80" s="29"/>
      <c r="E80" s="2"/>
      <c r="F80" s="13"/>
      <c r="G80" s="13"/>
      <c r="J80" s="13"/>
      <c r="K80" s="13"/>
      <c r="L80" s="13"/>
      <c r="Q80" s="45">
        <f t="shared" si="1"/>
        <v>0</v>
      </c>
      <c r="R80" s="29"/>
    </row>
    <row r="81" spans="1:19" ht="20.100000000000001" customHeight="1" x14ac:dyDescent="0.25">
      <c r="A81" s="28" t="s">
        <v>78</v>
      </c>
      <c r="B81" s="132"/>
      <c r="C81" s="21"/>
      <c r="D81" s="29"/>
      <c r="E81" s="2"/>
      <c r="F81" s="13"/>
      <c r="G81" s="13"/>
      <c r="J81" s="13"/>
      <c r="K81" s="13"/>
      <c r="L81" s="13"/>
      <c r="Q81" s="45">
        <f t="shared" si="1"/>
        <v>0</v>
      </c>
      <c r="R81" s="29"/>
    </row>
    <row r="82" spans="1:19" ht="20.100000000000001" customHeight="1" x14ac:dyDescent="0.25">
      <c r="A82" s="28" t="s">
        <v>79</v>
      </c>
      <c r="B82" s="132"/>
      <c r="C82" s="21"/>
      <c r="D82" s="29"/>
      <c r="E82" s="2"/>
      <c r="F82" s="13"/>
      <c r="G82" s="13"/>
      <c r="J82" s="13"/>
      <c r="K82" s="13"/>
      <c r="L82" s="13"/>
      <c r="Q82" s="45">
        <f t="shared" si="1"/>
        <v>0</v>
      </c>
      <c r="R82" s="29"/>
    </row>
    <row r="83" spans="1:19" x14ac:dyDescent="0.25">
      <c r="A83" s="31" t="s">
        <v>80</v>
      </c>
      <c r="B83" s="134">
        <f>+B19+B25+B35+B45+B53+B61+B71</f>
        <v>1529000000</v>
      </c>
      <c r="C83" s="32">
        <f>+C19+C25+C35+C45+C61</f>
        <v>0</v>
      </c>
      <c r="D83" s="33"/>
      <c r="E83" s="34">
        <f t="shared" ref="E83:J83" si="10">+E19+E25+E35+E45+E61+E71</f>
        <v>67339457</v>
      </c>
      <c r="F83" s="34">
        <f t="shared" si="10"/>
        <v>63872721</v>
      </c>
      <c r="G83" s="34">
        <f t="shared" si="10"/>
        <v>0</v>
      </c>
      <c r="H83" s="34">
        <f t="shared" si="10"/>
        <v>0</v>
      </c>
      <c r="I83" s="34">
        <f t="shared" si="10"/>
        <v>0</v>
      </c>
      <c r="J83" s="34">
        <f t="shared" si="10"/>
        <v>0</v>
      </c>
      <c r="K83" s="34">
        <f t="shared" ref="K83:P83" si="11">+K19+K25+K35+K45+K61+K71</f>
        <v>0</v>
      </c>
      <c r="L83" s="34">
        <f t="shared" si="11"/>
        <v>0</v>
      </c>
      <c r="M83" s="34">
        <f t="shared" si="11"/>
        <v>0</v>
      </c>
      <c r="N83" s="34">
        <f t="shared" si="11"/>
        <v>0</v>
      </c>
      <c r="O83" s="34">
        <f t="shared" si="11"/>
        <v>0</v>
      </c>
      <c r="P83" s="34">
        <f t="shared" si="11"/>
        <v>0</v>
      </c>
      <c r="Q83" s="34">
        <f t="shared" si="1"/>
        <v>131212178</v>
      </c>
      <c r="R83" s="33"/>
      <c r="S83" s="35"/>
    </row>
    <row r="84" spans="1:19" x14ac:dyDescent="0.25">
      <c r="A84" s="20"/>
      <c r="B84" s="135"/>
      <c r="E84" s="2"/>
      <c r="F84" s="13"/>
      <c r="G84" s="13"/>
      <c r="J84" s="13"/>
      <c r="Q84" s="45">
        <f t="shared" ref="Q84:Q96" si="12">+E84+F84+G84+H84+I84+J84+K84+L84+M84+N84+O84+P84</f>
        <v>0</v>
      </c>
    </row>
    <row r="85" spans="1:19" x14ac:dyDescent="0.25">
      <c r="A85" s="10" t="s">
        <v>81</v>
      </c>
      <c r="B85" s="136"/>
      <c r="C85" s="36"/>
      <c r="D85" s="37"/>
      <c r="E85" s="38"/>
      <c r="F85" s="38"/>
      <c r="G85" s="38"/>
      <c r="H85" s="36"/>
      <c r="I85" s="36"/>
      <c r="J85" s="36"/>
      <c r="K85" s="36"/>
      <c r="L85" s="36"/>
      <c r="M85" s="36"/>
      <c r="N85" s="36"/>
      <c r="O85" s="36"/>
      <c r="P85" s="36"/>
      <c r="Q85" s="38">
        <f t="shared" si="12"/>
        <v>0</v>
      </c>
      <c r="R85" s="37"/>
    </row>
    <row r="86" spans="1:19" x14ac:dyDescent="0.25">
      <c r="A86" s="14" t="s">
        <v>82</v>
      </c>
      <c r="B86" s="131"/>
      <c r="E86" s="17"/>
      <c r="F86" s="13"/>
      <c r="G86" s="13"/>
      <c r="J86" s="13"/>
      <c r="Q86" s="45">
        <f t="shared" si="12"/>
        <v>0</v>
      </c>
    </row>
    <row r="87" spans="1:19" x14ac:dyDescent="0.25">
      <c r="A87" s="20" t="s">
        <v>83</v>
      </c>
      <c r="B87" s="135"/>
      <c r="E87" s="2"/>
      <c r="F87" s="13"/>
      <c r="G87" s="13"/>
      <c r="J87" s="13"/>
      <c r="K87" s="13"/>
      <c r="L87" s="13"/>
      <c r="M87" s="13"/>
      <c r="N87" s="13"/>
      <c r="O87" s="13"/>
      <c r="P87" s="13"/>
      <c r="Q87" s="45">
        <f t="shared" si="12"/>
        <v>0</v>
      </c>
    </row>
    <row r="88" spans="1:19" x14ac:dyDescent="0.25">
      <c r="A88" s="20" t="s">
        <v>84</v>
      </c>
      <c r="B88" s="135"/>
      <c r="E88" s="2"/>
      <c r="F88" s="13"/>
      <c r="G88" s="13"/>
      <c r="J88" s="13"/>
      <c r="M88" s="13"/>
      <c r="Q88" s="13">
        <f t="shared" si="12"/>
        <v>0</v>
      </c>
    </row>
    <row r="89" spans="1:19" x14ac:dyDescent="0.25">
      <c r="A89" s="14" t="s">
        <v>85</v>
      </c>
      <c r="B89" s="131"/>
      <c r="E89" s="17"/>
      <c r="F89" s="13"/>
      <c r="G89" s="13"/>
      <c r="J89" s="13"/>
      <c r="M89" s="13"/>
      <c r="Q89" s="45">
        <f t="shared" si="12"/>
        <v>0</v>
      </c>
    </row>
    <row r="90" spans="1:19" x14ac:dyDescent="0.25">
      <c r="A90" s="20" t="s">
        <v>86</v>
      </c>
      <c r="B90" s="135"/>
      <c r="E90" s="2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45">
        <f t="shared" si="12"/>
        <v>0</v>
      </c>
    </row>
    <row r="91" spans="1:19" x14ac:dyDescent="0.25">
      <c r="A91" s="20" t="s">
        <v>87</v>
      </c>
      <c r="B91" s="135"/>
      <c r="E91" s="2"/>
      <c r="F91" s="13"/>
      <c r="G91" s="13"/>
      <c r="H91" s="13"/>
      <c r="I91" s="13"/>
      <c r="J91" s="13"/>
      <c r="N91" s="13"/>
      <c r="Q91" s="45">
        <f t="shared" si="12"/>
        <v>0</v>
      </c>
    </row>
    <row r="92" spans="1:19" x14ac:dyDescent="0.25">
      <c r="A92" s="14" t="s">
        <v>88</v>
      </c>
      <c r="B92" s="131"/>
      <c r="E92" s="17"/>
      <c r="F92" s="13"/>
      <c r="G92" s="13"/>
      <c r="J92" s="13"/>
      <c r="Q92" s="45">
        <f t="shared" si="12"/>
        <v>0</v>
      </c>
    </row>
    <row r="93" spans="1:19" x14ac:dyDescent="0.25">
      <c r="A93" s="20" t="s">
        <v>89</v>
      </c>
      <c r="B93" s="135"/>
      <c r="E93" s="2"/>
      <c r="F93" s="13"/>
      <c r="G93" s="13"/>
      <c r="J93" s="13"/>
      <c r="Q93" s="45">
        <f t="shared" si="12"/>
        <v>0</v>
      </c>
    </row>
    <row r="94" spans="1:19" x14ac:dyDescent="0.25">
      <c r="A94" s="31" t="s">
        <v>90</v>
      </c>
      <c r="B94" s="137"/>
      <c r="C94" s="39"/>
      <c r="D94" s="40"/>
      <c r="E94" s="34">
        <f t="shared" ref="E94:I94" si="13">SUM(E86:E93)</f>
        <v>0</v>
      </c>
      <c r="F94" s="34">
        <f t="shared" si="13"/>
        <v>0</v>
      </c>
      <c r="G94" s="34">
        <f t="shared" si="13"/>
        <v>0</v>
      </c>
      <c r="H94" s="39">
        <f t="shared" si="13"/>
        <v>0</v>
      </c>
      <c r="I94" s="39">
        <f t="shared" si="13"/>
        <v>0</v>
      </c>
      <c r="J94" s="39">
        <f>SUM(J86:J93)</f>
        <v>0</v>
      </c>
      <c r="K94" s="39">
        <f t="shared" ref="K94:O94" si="14">SUM(K86:K93)</f>
        <v>0</v>
      </c>
      <c r="L94" s="39">
        <f t="shared" si="14"/>
        <v>0</v>
      </c>
      <c r="M94" s="39">
        <f t="shared" si="14"/>
        <v>0</v>
      </c>
      <c r="N94" s="39">
        <f t="shared" si="14"/>
        <v>0</v>
      </c>
      <c r="O94" s="39">
        <f t="shared" si="14"/>
        <v>0</v>
      </c>
      <c r="P94" s="39"/>
      <c r="Q94" s="34">
        <f t="shared" si="12"/>
        <v>0</v>
      </c>
      <c r="R94" s="40"/>
    </row>
    <row r="95" spans="1:19" x14ac:dyDescent="0.25">
      <c r="E95" s="13"/>
      <c r="F95" s="13"/>
      <c r="G95" s="13"/>
      <c r="J95" s="13"/>
      <c r="Q95" s="45">
        <f t="shared" si="12"/>
        <v>0</v>
      </c>
    </row>
    <row r="96" spans="1:19" ht="15.75" x14ac:dyDescent="0.25">
      <c r="A96" s="41" t="s">
        <v>91</v>
      </c>
      <c r="B96" s="138">
        <f>+B83</f>
        <v>1529000000</v>
      </c>
      <c r="C96" s="42">
        <f>C83+C94</f>
        <v>0</v>
      </c>
      <c r="D96" s="33"/>
      <c r="E96" s="43">
        <f>+E19+E25+E35+E45+E61</f>
        <v>67339457</v>
      </c>
      <c r="F96" s="43">
        <f t="shared" ref="F96:N96" si="15">F83+F94</f>
        <v>63872721</v>
      </c>
      <c r="G96" s="43">
        <f t="shared" si="15"/>
        <v>0</v>
      </c>
      <c r="H96" s="42">
        <f t="shared" si="15"/>
        <v>0</v>
      </c>
      <c r="I96" s="42">
        <f t="shared" si="15"/>
        <v>0</v>
      </c>
      <c r="J96" s="42">
        <f t="shared" si="15"/>
        <v>0</v>
      </c>
      <c r="K96" s="42">
        <f t="shared" si="15"/>
        <v>0</v>
      </c>
      <c r="L96" s="42">
        <f t="shared" si="15"/>
        <v>0</v>
      </c>
      <c r="M96" s="42">
        <f t="shared" si="15"/>
        <v>0</v>
      </c>
      <c r="N96" s="42">
        <f t="shared" si="15"/>
        <v>0</v>
      </c>
      <c r="O96" s="42">
        <f>O83+O94</f>
        <v>0</v>
      </c>
      <c r="P96" s="42">
        <f>P83+P94</f>
        <v>0</v>
      </c>
      <c r="Q96" s="48">
        <f t="shared" si="12"/>
        <v>131212178</v>
      </c>
      <c r="R96" s="33"/>
    </row>
    <row r="97" spans="1:17" x14ac:dyDescent="0.25">
      <c r="A97" t="s">
        <v>107</v>
      </c>
      <c r="B97" s="139"/>
      <c r="C97" s="9"/>
      <c r="D97" s="13"/>
      <c r="E97" s="45"/>
      <c r="F97" s="13"/>
      <c r="G97" s="13"/>
      <c r="J97" s="13"/>
    </row>
    <row r="98" spans="1:17" x14ac:dyDescent="0.25">
      <c r="A98" t="s">
        <v>534</v>
      </c>
      <c r="D98" s="13"/>
      <c r="E98" s="13"/>
      <c r="F98" s="13"/>
      <c r="G98" s="13"/>
      <c r="J98" s="13"/>
    </row>
    <row r="99" spans="1:17" ht="30" x14ac:dyDescent="0.25">
      <c r="A99" s="49" t="s">
        <v>108</v>
      </c>
      <c r="D99" s="13"/>
      <c r="E99" s="13"/>
      <c r="F99" s="13"/>
      <c r="G99" s="13"/>
      <c r="J99" s="13"/>
    </row>
    <row r="100" spans="1:17" ht="45" x14ac:dyDescent="0.25">
      <c r="A100" s="49" t="s">
        <v>109</v>
      </c>
      <c r="D100" s="13"/>
      <c r="E100" s="13"/>
      <c r="F100" s="13"/>
      <c r="G100" s="13"/>
      <c r="J100" s="13"/>
    </row>
    <row r="101" spans="1:17" ht="75" x14ac:dyDescent="0.25">
      <c r="A101" s="49" t="s">
        <v>110</v>
      </c>
      <c r="D101" s="13"/>
      <c r="E101" s="13"/>
      <c r="F101" s="13"/>
      <c r="G101" s="13"/>
      <c r="J101" s="13"/>
    </row>
    <row r="102" spans="1:17" x14ac:dyDescent="0.25">
      <c r="D102" s="13"/>
      <c r="E102" s="13"/>
      <c r="F102" s="13"/>
      <c r="G102" s="13"/>
      <c r="J102" s="13"/>
    </row>
    <row r="103" spans="1:17" x14ac:dyDescent="0.25">
      <c r="D103" s="13"/>
      <c r="E103" s="13"/>
      <c r="F103" s="13"/>
      <c r="G103" s="13"/>
      <c r="J103" s="13"/>
    </row>
    <row r="104" spans="1:17" x14ac:dyDescent="0.25">
      <c r="D104" s="13"/>
      <c r="E104" s="13"/>
      <c r="F104" s="13"/>
      <c r="G104" s="13"/>
      <c r="J104" s="13"/>
    </row>
    <row r="105" spans="1:17" x14ac:dyDescent="0.25">
      <c r="D105" s="13"/>
      <c r="E105" s="13"/>
      <c r="F105" s="13"/>
      <c r="G105" s="13"/>
      <c r="J105" s="13"/>
    </row>
    <row r="106" spans="1:17" x14ac:dyDescent="0.25">
      <c r="D106" s="13"/>
      <c r="E106" s="13"/>
      <c r="F106" s="13"/>
      <c r="G106" s="13"/>
      <c r="J106" s="13"/>
    </row>
    <row r="107" spans="1:17" x14ac:dyDescent="0.25">
      <c r="D107" s="13"/>
      <c r="E107" s="13"/>
      <c r="F107" s="13"/>
      <c r="G107" s="13"/>
      <c r="J107" s="13"/>
    </row>
    <row r="108" spans="1:17" ht="15.75" x14ac:dyDescent="0.25">
      <c r="A108" s="107" t="s">
        <v>523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</row>
    <row r="109" spans="1:17" ht="15.75" x14ac:dyDescent="0.25">
      <c r="A109" s="106" t="s">
        <v>524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1:17" ht="15.75" x14ac:dyDescent="0.25">
      <c r="A110" s="106" t="s">
        <v>527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1:17" ht="15.75" x14ac:dyDescent="0.25">
      <c r="A111" s="72"/>
      <c r="B111" s="140"/>
      <c r="C111" s="72"/>
      <c r="D111" s="73"/>
      <c r="E111" s="73"/>
      <c r="F111" s="73"/>
      <c r="G111" s="73"/>
      <c r="H111" s="72"/>
      <c r="I111" s="72"/>
      <c r="J111" s="73"/>
      <c r="K111" s="72"/>
      <c r="L111" s="72"/>
      <c r="M111" s="72"/>
      <c r="N111" s="72"/>
      <c r="O111" s="72"/>
      <c r="P111" s="72"/>
      <c r="Q111" s="74"/>
    </row>
    <row r="112" spans="1:17" ht="15.75" x14ac:dyDescent="0.25">
      <c r="A112" s="72"/>
      <c r="B112" s="140"/>
      <c r="C112" s="72"/>
      <c r="D112" s="73"/>
      <c r="E112" s="73"/>
      <c r="F112" s="73"/>
      <c r="G112" s="73"/>
      <c r="H112" s="72"/>
      <c r="I112" s="72"/>
      <c r="J112" s="73"/>
      <c r="K112" s="72"/>
      <c r="L112" s="72"/>
      <c r="M112" s="72"/>
      <c r="N112" s="72"/>
      <c r="O112" s="72"/>
      <c r="P112" s="72"/>
      <c r="Q112" s="74"/>
    </row>
    <row r="113" spans="1:17" ht="15.75" x14ac:dyDescent="0.25">
      <c r="A113" s="107" t="s">
        <v>523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1:17" ht="15.75" x14ac:dyDescent="0.25">
      <c r="A114" s="106" t="s">
        <v>528</v>
      </c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  <row r="115" spans="1:17" ht="15.75" x14ac:dyDescent="0.25">
      <c r="A115" s="106" t="s">
        <v>529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</row>
    <row r="116" spans="1:17" ht="15.75" x14ac:dyDescent="0.25">
      <c r="A116" s="72"/>
      <c r="B116" s="141"/>
      <c r="C116" s="72"/>
      <c r="D116" s="73"/>
      <c r="E116" s="73"/>
      <c r="F116" s="73"/>
      <c r="G116" s="73"/>
      <c r="H116" s="72"/>
      <c r="I116" s="72"/>
      <c r="J116" s="73"/>
      <c r="K116" s="72"/>
      <c r="L116" s="72"/>
      <c r="M116" s="72"/>
      <c r="N116" s="72"/>
      <c r="O116" s="72"/>
      <c r="P116" s="72"/>
      <c r="Q116" s="74"/>
    </row>
    <row r="117" spans="1:17" ht="15.75" x14ac:dyDescent="0.25">
      <c r="A117" s="72"/>
      <c r="B117" s="141"/>
      <c r="C117" s="72"/>
      <c r="D117" s="73"/>
      <c r="E117" s="73"/>
      <c r="F117" s="73"/>
      <c r="G117" s="73"/>
      <c r="H117" s="72"/>
      <c r="I117" s="72"/>
      <c r="J117" s="73"/>
      <c r="K117" s="72"/>
      <c r="L117" s="72"/>
      <c r="M117" s="72"/>
      <c r="N117" s="72"/>
      <c r="O117" s="72"/>
      <c r="P117" s="72"/>
      <c r="Q117" s="74"/>
    </row>
    <row r="118" spans="1:17" ht="15.75" x14ac:dyDescent="0.25">
      <c r="A118" s="107" t="s">
        <v>523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1:17" ht="15.75" x14ac:dyDescent="0.25">
      <c r="A119" s="106" t="s">
        <v>525</v>
      </c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</row>
    <row r="120" spans="1:17" ht="15.75" x14ac:dyDescent="0.25">
      <c r="A120" s="106" t="s">
        <v>526</v>
      </c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</row>
    <row r="121" spans="1:17" ht="18.75" x14ac:dyDescent="0.3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1:17" ht="18.75" x14ac:dyDescent="0.3">
      <c r="A122" s="3"/>
      <c r="B122" s="14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5">
      <c r="D123"/>
    </row>
    <row r="124" spans="1:17" x14ac:dyDescent="0.25">
      <c r="D124"/>
    </row>
    <row r="125" spans="1:17" x14ac:dyDescent="0.25">
      <c r="D125"/>
    </row>
    <row r="126" spans="1:17" x14ac:dyDescent="0.25">
      <c r="D126"/>
    </row>
    <row r="127" spans="1:17" x14ac:dyDescent="0.25">
      <c r="D127"/>
    </row>
    <row r="128" spans="1:17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  <row r="183" spans="4:4" x14ac:dyDescent="0.25">
      <c r="D183"/>
    </row>
    <row r="184" spans="4:4" x14ac:dyDescent="0.25">
      <c r="D184"/>
    </row>
    <row r="185" spans="4:4" x14ac:dyDescent="0.25">
      <c r="D185"/>
    </row>
    <row r="186" spans="4:4" x14ac:dyDescent="0.25">
      <c r="D186"/>
    </row>
    <row r="187" spans="4:4" x14ac:dyDescent="0.25">
      <c r="D187"/>
    </row>
    <row r="188" spans="4:4" x14ac:dyDescent="0.25">
      <c r="D188"/>
    </row>
    <row r="189" spans="4:4" x14ac:dyDescent="0.25">
      <c r="D189"/>
    </row>
    <row r="190" spans="4:4" x14ac:dyDescent="0.25">
      <c r="D190"/>
    </row>
    <row r="191" spans="4:4" x14ac:dyDescent="0.25">
      <c r="D191"/>
    </row>
    <row r="192" spans="4:4" x14ac:dyDescent="0.25">
      <c r="D192"/>
    </row>
    <row r="193" spans="4:4" x14ac:dyDescent="0.25">
      <c r="D193"/>
    </row>
    <row r="194" spans="4:4" x14ac:dyDescent="0.25">
      <c r="D194"/>
    </row>
    <row r="195" spans="4:4" x14ac:dyDescent="0.25">
      <c r="D195"/>
    </row>
    <row r="196" spans="4:4" x14ac:dyDescent="0.25">
      <c r="D196"/>
    </row>
    <row r="197" spans="4:4" x14ac:dyDescent="0.25">
      <c r="D197"/>
    </row>
    <row r="198" spans="4:4" x14ac:dyDescent="0.25">
      <c r="D198"/>
    </row>
    <row r="199" spans="4:4" x14ac:dyDescent="0.25">
      <c r="D199"/>
    </row>
    <row r="200" spans="4:4" x14ac:dyDescent="0.25">
      <c r="D200"/>
    </row>
    <row r="201" spans="4:4" x14ac:dyDescent="0.25">
      <c r="D201"/>
    </row>
    <row r="202" spans="4:4" x14ac:dyDescent="0.25">
      <c r="D202"/>
    </row>
    <row r="203" spans="4:4" x14ac:dyDescent="0.25">
      <c r="D203"/>
    </row>
    <row r="204" spans="4:4" x14ac:dyDescent="0.25">
      <c r="D204"/>
    </row>
    <row r="205" spans="4:4" x14ac:dyDescent="0.25">
      <c r="D205"/>
    </row>
    <row r="206" spans="4:4" x14ac:dyDescent="0.25">
      <c r="D206"/>
    </row>
    <row r="207" spans="4:4" x14ac:dyDescent="0.25">
      <c r="D207"/>
    </row>
    <row r="208" spans="4:4" x14ac:dyDescent="0.25">
      <c r="D208"/>
    </row>
    <row r="209" spans="4:4" x14ac:dyDescent="0.25">
      <c r="D209"/>
    </row>
    <row r="210" spans="4:4" x14ac:dyDescent="0.25">
      <c r="D210"/>
    </row>
    <row r="211" spans="4:4" x14ac:dyDescent="0.25">
      <c r="D211"/>
    </row>
    <row r="212" spans="4:4" x14ac:dyDescent="0.25">
      <c r="D212"/>
    </row>
    <row r="213" spans="4:4" x14ac:dyDescent="0.25">
      <c r="D213"/>
    </row>
    <row r="214" spans="4:4" x14ac:dyDescent="0.25">
      <c r="D214"/>
    </row>
    <row r="215" spans="4:4" x14ac:dyDescent="0.25">
      <c r="D215"/>
    </row>
    <row r="216" spans="4:4" x14ac:dyDescent="0.25">
      <c r="D216"/>
    </row>
    <row r="217" spans="4:4" x14ac:dyDescent="0.25">
      <c r="D217"/>
    </row>
    <row r="218" spans="4:4" x14ac:dyDescent="0.25">
      <c r="D218"/>
    </row>
    <row r="219" spans="4:4" x14ac:dyDescent="0.25">
      <c r="D219"/>
    </row>
    <row r="220" spans="4:4" x14ac:dyDescent="0.25">
      <c r="D220"/>
    </row>
    <row r="221" spans="4:4" x14ac:dyDescent="0.25">
      <c r="D221"/>
    </row>
    <row r="222" spans="4:4" x14ac:dyDescent="0.25">
      <c r="D222"/>
    </row>
    <row r="223" spans="4:4" x14ac:dyDescent="0.25">
      <c r="D223"/>
    </row>
    <row r="224" spans="4:4" x14ac:dyDescent="0.25">
      <c r="D224"/>
    </row>
    <row r="225" spans="4:4" x14ac:dyDescent="0.25">
      <c r="D225"/>
    </row>
    <row r="226" spans="4:4" x14ac:dyDescent="0.25">
      <c r="D226"/>
    </row>
    <row r="227" spans="4:4" x14ac:dyDescent="0.25">
      <c r="D227"/>
    </row>
    <row r="228" spans="4:4" x14ac:dyDescent="0.25">
      <c r="D228"/>
    </row>
    <row r="229" spans="4:4" x14ac:dyDescent="0.25">
      <c r="D229"/>
    </row>
    <row r="230" spans="4:4" x14ac:dyDescent="0.25">
      <c r="D230"/>
    </row>
    <row r="231" spans="4:4" x14ac:dyDescent="0.25">
      <c r="D231"/>
    </row>
    <row r="232" spans="4:4" x14ac:dyDescent="0.25">
      <c r="D232"/>
    </row>
    <row r="233" spans="4:4" x14ac:dyDescent="0.25">
      <c r="D233"/>
    </row>
    <row r="234" spans="4:4" x14ac:dyDescent="0.25">
      <c r="D234"/>
    </row>
    <row r="235" spans="4:4" x14ac:dyDescent="0.25">
      <c r="D235"/>
    </row>
    <row r="236" spans="4:4" x14ac:dyDescent="0.25">
      <c r="D236"/>
    </row>
    <row r="237" spans="4:4" x14ac:dyDescent="0.25">
      <c r="D237"/>
    </row>
    <row r="238" spans="4:4" x14ac:dyDescent="0.25">
      <c r="D238"/>
    </row>
    <row r="239" spans="4:4" x14ac:dyDescent="0.25">
      <c r="D239"/>
    </row>
    <row r="240" spans="4:4" x14ac:dyDescent="0.25">
      <c r="D240"/>
    </row>
    <row r="241" spans="4:4" x14ac:dyDescent="0.25">
      <c r="D241"/>
    </row>
    <row r="242" spans="4:4" x14ac:dyDescent="0.25">
      <c r="D242"/>
    </row>
    <row r="243" spans="4:4" x14ac:dyDescent="0.25">
      <c r="D243"/>
    </row>
  </sheetData>
  <mergeCells count="16">
    <mergeCell ref="A121:Q121"/>
    <mergeCell ref="A7:Q7"/>
    <mergeCell ref="A12:Q12"/>
    <mergeCell ref="A14:Q14"/>
    <mergeCell ref="E16:Q16"/>
    <mergeCell ref="A13:Q13"/>
    <mergeCell ref="A108:Q108"/>
    <mergeCell ref="A109:Q109"/>
    <mergeCell ref="A110:Q110"/>
    <mergeCell ref="A113:Q113"/>
    <mergeCell ref="A114:Q114"/>
    <mergeCell ref="A115:Q115"/>
    <mergeCell ref="A118:Q118"/>
    <mergeCell ref="A119:Q119"/>
    <mergeCell ref="A1:B6"/>
    <mergeCell ref="A120:Q120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  <rowBreaks count="1" manualBreakCount="1">
    <brk id="56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19319-F5A8-4254-9C7E-61564ACF990B}">
  <dimension ref="A1:AC22"/>
  <sheetViews>
    <sheetView workbookViewId="0">
      <selection activeCell="C8" sqref="C8:C12"/>
    </sheetView>
  </sheetViews>
  <sheetFormatPr baseColWidth="10" defaultRowHeight="15" x14ac:dyDescent="0.25"/>
  <cols>
    <col min="1" max="1" width="13.42578125" customWidth="1"/>
    <col min="2" max="2" width="23.42578125" customWidth="1"/>
    <col min="3" max="3" width="15.28515625" bestFit="1" customWidth="1"/>
    <col min="4" max="5" width="15.28515625" customWidth="1"/>
    <col min="6" max="6" width="20.7109375" customWidth="1"/>
    <col min="7" max="7" width="21.28515625" customWidth="1"/>
  </cols>
  <sheetData>
    <row r="1" spans="1:29" x14ac:dyDescent="0.25">
      <c r="A1" s="88"/>
      <c r="B1" s="89"/>
      <c r="C1" s="89"/>
      <c r="D1" s="89"/>
      <c r="E1" s="89"/>
      <c r="F1" s="89"/>
      <c r="G1" s="90"/>
    </row>
    <row r="2" spans="1:29" x14ac:dyDescent="0.25">
      <c r="A2" s="91"/>
      <c r="B2" s="92"/>
      <c r="C2" s="92"/>
      <c r="D2" s="92"/>
      <c r="E2" s="92"/>
      <c r="F2" s="92"/>
      <c r="G2" s="93"/>
    </row>
    <row r="3" spans="1:29" x14ac:dyDescent="0.25">
      <c r="A3" s="91"/>
      <c r="B3" s="92"/>
      <c r="C3" s="92"/>
      <c r="D3" s="92"/>
      <c r="E3" s="92"/>
      <c r="F3" s="92"/>
      <c r="G3" s="93"/>
    </row>
    <row r="4" spans="1:29" ht="15.75" x14ac:dyDescent="0.25">
      <c r="A4" s="116" t="s">
        <v>564</v>
      </c>
      <c r="B4" s="117"/>
      <c r="C4" s="117"/>
      <c r="D4" s="117"/>
      <c r="E4" s="117"/>
      <c r="F4" s="117"/>
      <c r="G4" s="118"/>
    </row>
    <row r="5" spans="1:29" ht="15.75" x14ac:dyDescent="0.25">
      <c r="A5" s="116" t="s">
        <v>554</v>
      </c>
      <c r="B5" s="117"/>
      <c r="C5" s="117"/>
      <c r="D5" s="117"/>
      <c r="E5" s="117"/>
      <c r="F5" s="117"/>
      <c r="G5" s="118"/>
    </row>
    <row r="6" spans="1:29" x14ac:dyDescent="0.25">
      <c r="A6" s="94"/>
      <c r="B6" s="95"/>
      <c r="C6" s="95"/>
      <c r="D6" s="95"/>
      <c r="E6" s="95"/>
      <c r="F6" s="95"/>
      <c r="G6" s="96"/>
    </row>
    <row r="7" spans="1:29" ht="63" x14ac:dyDescent="0.25">
      <c r="A7" s="87" t="s">
        <v>521</v>
      </c>
      <c r="B7" s="87" t="s">
        <v>2</v>
      </c>
      <c r="C7" s="87" t="s">
        <v>555</v>
      </c>
      <c r="D7" s="87" t="s">
        <v>556</v>
      </c>
      <c r="E7" s="87" t="s">
        <v>563</v>
      </c>
      <c r="F7" s="87" t="s">
        <v>557</v>
      </c>
      <c r="G7" s="87" t="s">
        <v>558</v>
      </c>
    </row>
    <row r="8" spans="1:29" ht="24" x14ac:dyDescent="0.25">
      <c r="A8" s="80">
        <v>2.1</v>
      </c>
      <c r="B8" s="104" t="s">
        <v>559</v>
      </c>
      <c r="C8" s="81">
        <v>894933053</v>
      </c>
      <c r="D8" s="81">
        <f>+Gastos!Q19</f>
        <v>99596163</v>
      </c>
      <c r="E8" s="81">
        <f>+C8-D8</f>
        <v>795336890</v>
      </c>
      <c r="F8" s="82">
        <f>+D8/C13*100</f>
        <v>6.5138105297580111</v>
      </c>
      <c r="G8" s="82">
        <f>+D8/C8*100</f>
        <v>11.128895358835294</v>
      </c>
      <c r="L8" s="45"/>
    </row>
    <row r="9" spans="1:29" ht="24" x14ac:dyDescent="0.25">
      <c r="A9" s="80">
        <v>2.2000000000000002</v>
      </c>
      <c r="B9" s="104" t="s">
        <v>560</v>
      </c>
      <c r="C9" s="83">
        <v>486063671</v>
      </c>
      <c r="D9" s="83">
        <f>+Gastos!Q25</f>
        <v>21951536</v>
      </c>
      <c r="E9" s="81">
        <f t="shared" ref="E9:E12" si="0">+C9-D9</f>
        <v>464112135</v>
      </c>
      <c r="F9" s="82">
        <f>+D9/C13*100</f>
        <v>1.4356792674950947</v>
      </c>
      <c r="G9" s="82">
        <f>+D9/C9*100</f>
        <v>4.5161852879969713</v>
      </c>
      <c r="L9" s="45"/>
    </row>
    <row r="10" spans="1:29" ht="24" x14ac:dyDescent="0.25">
      <c r="A10" s="80">
        <v>2.2999999999999998</v>
      </c>
      <c r="B10" s="104" t="s">
        <v>330</v>
      </c>
      <c r="C10" s="83">
        <v>59520846</v>
      </c>
      <c r="D10" s="83">
        <f>+Gastos!Q35</f>
        <v>3799069</v>
      </c>
      <c r="E10" s="81">
        <f t="shared" si="0"/>
        <v>55721777</v>
      </c>
      <c r="F10" s="82">
        <f>+D10/C13*100</f>
        <v>0.24846756049705687</v>
      </c>
      <c r="G10" s="82">
        <f>+D10/C10*100</f>
        <v>6.3827536994349838</v>
      </c>
      <c r="L10" s="45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</row>
    <row r="11" spans="1:29" ht="24" x14ac:dyDescent="0.25">
      <c r="A11" s="80">
        <v>2.4</v>
      </c>
      <c r="B11" s="104" t="s">
        <v>561</v>
      </c>
      <c r="C11" s="83">
        <v>5391300</v>
      </c>
      <c r="D11" s="83">
        <f>+Gastos!Q45</f>
        <v>40000</v>
      </c>
      <c r="E11" s="81">
        <f t="shared" si="0"/>
        <v>5351300</v>
      </c>
      <c r="F11" s="82">
        <f>+D11/C13*100</f>
        <v>2.6160889470241986E-3</v>
      </c>
      <c r="G11" s="82">
        <f>+D11/C11*100</f>
        <v>0.74193608220651786</v>
      </c>
      <c r="L11" s="45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</row>
    <row r="12" spans="1:29" ht="36" x14ac:dyDescent="0.25">
      <c r="A12" s="80">
        <v>2.6</v>
      </c>
      <c r="B12" s="104" t="s">
        <v>562</v>
      </c>
      <c r="C12" s="84">
        <v>83091130</v>
      </c>
      <c r="D12" s="84">
        <f>+Gastos!Q61</f>
        <v>5825410</v>
      </c>
      <c r="E12" s="81">
        <f t="shared" si="0"/>
        <v>77265720</v>
      </c>
      <c r="F12" s="82">
        <f>+D12/C13*100</f>
        <v>0.38099476782210595</v>
      </c>
      <c r="G12" s="82">
        <f>+D12/C12*100</f>
        <v>7.0108686691347204</v>
      </c>
      <c r="L12" s="45"/>
      <c r="M12" s="72"/>
      <c r="N12" s="72"/>
      <c r="O12" s="72"/>
      <c r="P12" s="73"/>
      <c r="Q12" s="73"/>
      <c r="R12" s="73"/>
      <c r="S12" s="73"/>
      <c r="T12" s="72"/>
      <c r="U12" s="72"/>
      <c r="V12" s="73"/>
      <c r="W12" s="72"/>
      <c r="X12" s="72"/>
      <c r="Y12" s="72"/>
      <c r="Z12" s="72"/>
      <c r="AA12" s="72"/>
      <c r="AB12" s="72"/>
      <c r="AC12" s="74"/>
    </row>
    <row r="13" spans="1:29" ht="47.25" x14ac:dyDescent="0.25">
      <c r="A13" s="85"/>
      <c r="B13" s="105" t="s">
        <v>566</v>
      </c>
      <c r="C13" s="85">
        <f>+C8+C9+C10+C11+C12</f>
        <v>1529000000</v>
      </c>
      <c r="D13" s="85">
        <f>+D8+D9+D10+D11+D12</f>
        <v>131212178</v>
      </c>
      <c r="E13" s="85">
        <f>SUM(E8:E12)</f>
        <v>1397787822</v>
      </c>
      <c r="F13" s="86">
        <f>SUM(F8:F12)</f>
        <v>8.581568214519292</v>
      </c>
      <c r="G13" s="86"/>
      <c r="J13" s="103"/>
      <c r="M13" s="72"/>
      <c r="N13" s="72"/>
      <c r="O13" s="72"/>
      <c r="P13" s="73"/>
      <c r="Q13" s="73"/>
      <c r="R13" s="73"/>
      <c r="S13" s="73"/>
      <c r="T13" s="72"/>
      <c r="U13" s="72"/>
      <c r="V13" s="73"/>
      <c r="W13" s="72"/>
      <c r="X13" s="72"/>
      <c r="Y13" s="72"/>
      <c r="Z13" s="72"/>
      <c r="AA13" s="72"/>
      <c r="AB13" s="72"/>
      <c r="AC13" s="74"/>
    </row>
    <row r="14" spans="1:29" ht="15.75" x14ac:dyDescent="0.25">
      <c r="A14" s="88"/>
      <c r="B14" s="89"/>
      <c r="C14" s="98"/>
      <c r="D14" s="89"/>
      <c r="E14" s="89"/>
      <c r="F14" s="99"/>
      <c r="G14" s="90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</row>
    <row r="15" spans="1:29" ht="15.75" x14ac:dyDescent="0.25">
      <c r="A15" s="102"/>
      <c r="B15" s="92"/>
      <c r="C15" s="100"/>
      <c r="D15" s="100"/>
      <c r="E15" s="101"/>
      <c r="F15" s="92"/>
      <c r="G15" s="93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</row>
    <row r="16" spans="1:29" ht="15.75" x14ac:dyDescent="0.25">
      <c r="A16" s="91"/>
      <c r="B16" s="101"/>
      <c r="C16" s="92"/>
      <c r="D16" s="92"/>
      <c r="E16" s="92"/>
      <c r="F16" s="101"/>
      <c r="G16" s="93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</row>
    <row r="17" spans="1:29" ht="15.75" x14ac:dyDescent="0.25">
      <c r="A17" s="116"/>
      <c r="B17" s="117"/>
      <c r="C17" s="92"/>
      <c r="D17" s="92"/>
      <c r="E17" s="117"/>
      <c r="F17" s="117"/>
      <c r="G17" s="93"/>
      <c r="M17" s="72"/>
      <c r="N17" s="73"/>
      <c r="O17" s="72"/>
      <c r="P17" s="73"/>
      <c r="Q17" s="73"/>
      <c r="R17" s="73"/>
      <c r="S17" s="73"/>
      <c r="T17" s="72"/>
      <c r="U17" s="72"/>
      <c r="V17" s="73"/>
      <c r="W17" s="72"/>
      <c r="X17" s="72"/>
      <c r="Y17" s="72"/>
      <c r="Z17" s="72"/>
      <c r="AA17" s="72"/>
      <c r="AB17" s="72"/>
      <c r="AC17" s="74"/>
    </row>
    <row r="18" spans="1:29" ht="15.75" x14ac:dyDescent="0.25">
      <c r="A18" s="91"/>
      <c r="B18" s="92"/>
      <c r="C18" s="92"/>
      <c r="D18" s="92"/>
      <c r="E18" s="92"/>
      <c r="F18" s="92"/>
      <c r="G18" s="93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</row>
    <row r="19" spans="1:29" x14ac:dyDescent="0.25">
      <c r="A19" s="102"/>
      <c r="B19" s="92"/>
      <c r="C19" s="92"/>
      <c r="D19" s="92"/>
      <c r="E19" s="92"/>
      <c r="F19" s="92"/>
      <c r="G19" s="93"/>
    </row>
    <row r="20" spans="1:29" x14ac:dyDescent="0.25">
      <c r="A20" s="91"/>
      <c r="B20" s="92"/>
      <c r="C20" s="92"/>
      <c r="D20" s="92"/>
      <c r="E20" s="92"/>
      <c r="F20" s="92"/>
      <c r="G20" s="93"/>
    </row>
    <row r="21" spans="1:29" ht="15.75" x14ac:dyDescent="0.25">
      <c r="A21" s="116" t="s">
        <v>525</v>
      </c>
      <c r="B21" s="117"/>
      <c r="C21" s="117"/>
      <c r="D21" s="117"/>
      <c r="E21" s="117"/>
      <c r="F21" s="117"/>
      <c r="G21" s="118"/>
    </row>
    <row r="22" spans="1:29" ht="15.75" x14ac:dyDescent="0.25">
      <c r="A22" s="119" t="s">
        <v>565</v>
      </c>
      <c r="B22" s="120"/>
      <c r="C22" s="120"/>
      <c r="D22" s="120"/>
      <c r="E22" s="120"/>
      <c r="F22" s="120"/>
      <c r="G22" s="121"/>
    </row>
  </sheetData>
  <mergeCells count="6">
    <mergeCell ref="A21:G21"/>
    <mergeCell ref="A22:G22"/>
    <mergeCell ref="A17:B17"/>
    <mergeCell ref="E17:F17"/>
    <mergeCell ref="A4:G4"/>
    <mergeCell ref="A5:G5"/>
  </mergeCells>
  <pageMargins left="1.38" right="0.70866141732283472" top="0.74803149606299213" bottom="0.74803149606299213" header="0.31496062992125984" footer="0.31496062992125984"/>
  <pageSetup scale="8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B3E6-24C5-45B9-A803-330A3D96C9C4}">
  <dimension ref="A1:H16"/>
  <sheetViews>
    <sheetView workbookViewId="0">
      <selection activeCell="I20" sqref="I20"/>
    </sheetView>
  </sheetViews>
  <sheetFormatPr baseColWidth="10" defaultRowHeight="15" x14ac:dyDescent="0.25"/>
  <cols>
    <col min="1" max="1" width="15" bestFit="1" customWidth="1"/>
    <col min="2" max="2" width="36.42578125" bestFit="1" customWidth="1"/>
    <col min="3" max="6" width="12.7109375" bestFit="1" customWidth="1"/>
    <col min="7" max="8" width="13.140625" bestFit="1" customWidth="1"/>
  </cols>
  <sheetData>
    <row r="1" spans="1:8" s="75" customFormat="1" x14ac:dyDescent="0.25">
      <c r="A1" s="75" t="s">
        <v>111</v>
      </c>
      <c r="B1" s="75" t="s">
        <v>112</v>
      </c>
      <c r="C1" s="75" t="s">
        <v>113</v>
      </c>
      <c r="D1" s="75" t="s">
        <v>114</v>
      </c>
      <c r="E1" s="75" t="s">
        <v>115</v>
      </c>
      <c r="F1" s="75" t="s">
        <v>116</v>
      </c>
      <c r="G1" s="75" t="s">
        <v>117</v>
      </c>
      <c r="H1" s="54" t="s">
        <v>118</v>
      </c>
    </row>
    <row r="2" spans="1:8" s="75" customFormat="1" x14ac:dyDescent="0.25">
      <c r="A2" s="52" t="s">
        <v>515</v>
      </c>
      <c r="B2" s="52" t="s">
        <v>516</v>
      </c>
      <c r="C2" s="53">
        <v>1301831.6000000001</v>
      </c>
      <c r="D2" s="53">
        <v>136.4</v>
      </c>
      <c r="E2" s="53">
        <v>136.4</v>
      </c>
      <c r="F2" s="53">
        <v>1301831.6000000001</v>
      </c>
      <c r="G2" s="52"/>
      <c r="H2" s="54">
        <f>+D2-E2</f>
        <v>0</v>
      </c>
    </row>
    <row r="3" spans="1:8" s="75" customFormat="1" x14ac:dyDescent="0.25">
      <c r="A3" s="52" t="s">
        <v>517</v>
      </c>
      <c r="B3" s="52" t="s">
        <v>518</v>
      </c>
      <c r="C3" s="53">
        <v>78290036.079999998</v>
      </c>
      <c r="D3" s="53">
        <v>13908708.050000001</v>
      </c>
      <c r="E3" s="53">
        <v>12045964.439999999</v>
      </c>
      <c r="F3" s="53">
        <v>80152779.689999998</v>
      </c>
      <c r="G3" s="52"/>
      <c r="H3" s="54">
        <f t="shared" ref="H3:H5" si="0">+D3-E3</f>
        <v>1862743.6100000013</v>
      </c>
    </row>
    <row r="4" spans="1:8" s="75" customFormat="1" x14ac:dyDescent="0.25">
      <c r="A4" s="52" t="s">
        <v>532</v>
      </c>
      <c r="B4" s="52" t="s">
        <v>533</v>
      </c>
      <c r="C4" s="53">
        <v>50270927.439999998</v>
      </c>
      <c r="D4" s="53">
        <v>1102267.5</v>
      </c>
      <c r="E4" s="53">
        <v>1003767.5</v>
      </c>
      <c r="F4" s="53">
        <v>50369427.439999998</v>
      </c>
      <c r="G4" s="52"/>
      <c r="H4" s="54">
        <f t="shared" si="0"/>
        <v>98500</v>
      </c>
    </row>
    <row r="5" spans="1:8" s="75" customFormat="1" x14ac:dyDescent="0.25">
      <c r="A5" s="52" t="s">
        <v>519</v>
      </c>
      <c r="B5" s="52" t="s">
        <v>520</v>
      </c>
      <c r="C5" s="53">
        <v>866233.13</v>
      </c>
      <c r="D5" s="53">
        <v>65420.72</v>
      </c>
      <c r="E5" s="53">
        <v>65070.720000000001</v>
      </c>
      <c r="F5" s="53">
        <v>866583.13</v>
      </c>
      <c r="G5" s="52"/>
      <c r="H5" s="54">
        <f t="shared" si="0"/>
        <v>350</v>
      </c>
    </row>
    <row r="6" spans="1:8" s="75" customFormat="1" x14ac:dyDescent="0.25">
      <c r="A6" s="52"/>
      <c r="B6" s="52"/>
      <c r="C6" s="53"/>
      <c r="D6" s="53"/>
      <c r="E6" s="53"/>
      <c r="F6" s="53"/>
      <c r="G6" s="52"/>
      <c r="H6" s="54">
        <f>SUM(H2:H5)</f>
        <v>1961593.6100000013</v>
      </c>
    </row>
    <row r="7" spans="1:8" x14ac:dyDescent="0.25">
      <c r="B7" s="45"/>
    </row>
    <row r="8" spans="1:8" x14ac:dyDescent="0.25">
      <c r="B8" s="45"/>
    </row>
    <row r="9" spans="1:8" x14ac:dyDescent="0.25">
      <c r="B9" s="45"/>
    </row>
    <row r="10" spans="1:8" x14ac:dyDescent="0.25">
      <c r="B10" s="45"/>
    </row>
    <row r="11" spans="1:8" x14ac:dyDescent="0.25">
      <c r="B11" s="45"/>
    </row>
    <row r="12" spans="1:8" x14ac:dyDescent="0.25">
      <c r="B12" s="45"/>
    </row>
    <row r="13" spans="1:8" x14ac:dyDescent="0.25">
      <c r="B13" s="45"/>
    </row>
    <row r="14" spans="1:8" x14ac:dyDescent="0.25">
      <c r="B14" s="45"/>
    </row>
    <row r="15" spans="1:8" x14ac:dyDescent="0.25">
      <c r="B15" s="45"/>
    </row>
    <row r="16" spans="1:8" x14ac:dyDescent="0.25">
      <c r="B16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08784-6E5F-4125-BA3A-75EF145F4746}">
  <dimension ref="A1:H187"/>
  <sheetViews>
    <sheetView view="pageBreakPreview" zoomScale="60" zoomScaleNormal="100" workbookViewId="0">
      <selection activeCell="B18" sqref="B18"/>
    </sheetView>
  </sheetViews>
  <sheetFormatPr baseColWidth="10" defaultRowHeight="15" x14ac:dyDescent="0.25"/>
  <cols>
    <col min="1" max="1" width="15.42578125" style="52" bestFit="1" customWidth="1"/>
    <col min="2" max="2" width="65" style="52" bestFit="1" customWidth="1"/>
    <col min="3" max="3" width="16.7109375" style="53" bestFit="1" customWidth="1"/>
    <col min="4" max="4" width="12.7109375" style="53" bestFit="1" customWidth="1"/>
    <col min="5" max="5" width="11.7109375" style="53" bestFit="1" customWidth="1"/>
    <col min="6" max="6" width="15.28515625" style="53" bestFit="1" customWidth="1"/>
    <col min="7" max="7" width="8.140625" style="52" bestFit="1" customWidth="1"/>
    <col min="8" max="8" width="14.140625" style="54" bestFit="1" customWidth="1"/>
    <col min="9" max="9" width="14.140625" style="75" bestFit="1" customWidth="1"/>
    <col min="10" max="16384" width="11.42578125" style="75"/>
  </cols>
  <sheetData>
    <row r="1" spans="1:8" x14ac:dyDescent="0.25">
      <c r="A1" s="78" t="s">
        <v>111</v>
      </c>
      <c r="B1" s="78" t="s">
        <v>112</v>
      </c>
      <c r="C1" s="78" t="s">
        <v>113</v>
      </c>
      <c r="D1" s="78" t="s">
        <v>114</v>
      </c>
      <c r="E1" s="78" t="s">
        <v>115</v>
      </c>
      <c r="F1" s="78" t="s">
        <v>116</v>
      </c>
      <c r="G1" s="78" t="s">
        <v>117</v>
      </c>
      <c r="H1" s="79" t="s">
        <v>118</v>
      </c>
    </row>
    <row r="2" spans="1:8" x14ac:dyDescent="0.25">
      <c r="A2" s="52" t="s">
        <v>119</v>
      </c>
      <c r="B2" s="52" t="s">
        <v>120</v>
      </c>
      <c r="C2" s="53">
        <v>-26292141.550000001</v>
      </c>
      <c r="D2" s="53">
        <v>0</v>
      </c>
      <c r="E2" s="53">
        <v>0</v>
      </c>
      <c r="F2" s="53">
        <v>-26292141.550000001</v>
      </c>
      <c r="H2" s="54">
        <f>+D2-E2</f>
        <v>0</v>
      </c>
    </row>
    <row r="3" spans="1:8" x14ac:dyDescent="0.25">
      <c r="A3" s="52" t="s">
        <v>121</v>
      </c>
      <c r="B3" s="52" t="s">
        <v>122</v>
      </c>
      <c r="C3" s="53">
        <v>24.85</v>
      </c>
      <c r="D3" s="53">
        <v>0</v>
      </c>
      <c r="E3" s="53">
        <v>0</v>
      </c>
      <c r="F3" s="53">
        <v>24.85</v>
      </c>
      <c r="H3" s="54">
        <f t="shared" ref="H3:H66" si="0">+D3-E3</f>
        <v>0</v>
      </c>
    </row>
    <row r="4" spans="1:8" x14ac:dyDescent="0.25">
      <c r="A4" s="52" t="s">
        <v>123</v>
      </c>
      <c r="B4" s="52" t="s">
        <v>124</v>
      </c>
      <c r="C4" s="53">
        <v>8724.33</v>
      </c>
      <c r="D4" s="53">
        <v>0</v>
      </c>
      <c r="E4" s="53">
        <v>0</v>
      </c>
      <c r="F4" s="53">
        <v>8724.33</v>
      </c>
      <c r="H4" s="54">
        <f t="shared" si="0"/>
        <v>0</v>
      </c>
    </row>
    <row r="5" spans="1:8" x14ac:dyDescent="0.25">
      <c r="A5" s="52" t="s">
        <v>125</v>
      </c>
      <c r="B5" s="52" t="s">
        <v>126</v>
      </c>
      <c r="C5" s="53">
        <v>2993819242.5300002</v>
      </c>
      <c r="D5" s="53">
        <v>38603822.060000002</v>
      </c>
      <c r="E5" s="53">
        <v>162778.38</v>
      </c>
      <c r="F5" s="53">
        <v>3032260286.21</v>
      </c>
      <c r="H5" s="54">
        <f t="shared" si="0"/>
        <v>38441043.68</v>
      </c>
    </row>
    <row r="6" spans="1:8" x14ac:dyDescent="0.25">
      <c r="A6" s="52" t="s">
        <v>127</v>
      </c>
      <c r="B6" s="52" t="s">
        <v>128</v>
      </c>
      <c r="C6" s="53">
        <v>9715384.2100000009</v>
      </c>
      <c r="D6" s="53">
        <v>0</v>
      </c>
      <c r="E6" s="53">
        <v>0</v>
      </c>
      <c r="F6" s="53">
        <v>9715384.2100000009</v>
      </c>
      <c r="H6" s="54">
        <f t="shared" si="0"/>
        <v>0</v>
      </c>
    </row>
    <row r="7" spans="1:8" x14ac:dyDescent="0.25">
      <c r="A7" s="52" t="s">
        <v>129</v>
      </c>
      <c r="B7" s="52" t="s">
        <v>130</v>
      </c>
      <c r="C7" s="53">
        <v>2682</v>
      </c>
      <c r="D7" s="53">
        <v>0</v>
      </c>
      <c r="E7" s="53">
        <v>0</v>
      </c>
      <c r="F7" s="53">
        <v>2682</v>
      </c>
      <c r="H7" s="54">
        <f t="shared" si="0"/>
        <v>0</v>
      </c>
    </row>
    <row r="8" spans="1:8" x14ac:dyDescent="0.25">
      <c r="A8" s="52" t="s">
        <v>131</v>
      </c>
      <c r="B8" s="52" t="s">
        <v>132</v>
      </c>
      <c r="C8" s="53">
        <v>14543656.710000001</v>
      </c>
      <c r="D8" s="53">
        <v>573615.74</v>
      </c>
      <c r="E8" s="53">
        <v>275403.46999999997</v>
      </c>
      <c r="F8" s="53">
        <v>14841868.98</v>
      </c>
      <c r="H8" s="54">
        <f t="shared" si="0"/>
        <v>298212.27</v>
      </c>
    </row>
    <row r="9" spans="1:8" x14ac:dyDescent="0.25">
      <c r="A9" s="52" t="s">
        <v>133</v>
      </c>
      <c r="B9" s="52" t="s">
        <v>134</v>
      </c>
      <c r="C9" s="53">
        <v>5040499.8</v>
      </c>
      <c r="D9" s="53">
        <v>0</v>
      </c>
      <c r="E9" s="53">
        <v>0</v>
      </c>
      <c r="F9" s="53">
        <v>5040499.8</v>
      </c>
      <c r="H9" s="54">
        <f t="shared" si="0"/>
        <v>0</v>
      </c>
    </row>
    <row r="10" spans="1:8" x14ac:dyDescent="0.25">
      <c r="A10" s="52" t="s">
        <v>135</v>
      </c>
      <c r="B10" s="52" t="s">
        <v>136</v>
      </c>
      <c r="C10" s="53">
        <v>2488867.04</v>
      </c>
      <c r="D10" s="53">
        <v>0</v>
      </c>
      <c r="E10" s="53">
        <v>0</v>
      </c>
      <c r="F10" s="53">
        <v>2488867.04</v>
      </c>
      <c r="H10" s="54">
        <f t="shared" si="0"/>
        <v>0</v>
      </c>
    </row>
    <row r="11" spans="1:8" x14ac:dyDescent="0.25">
      <c r="A11" s="52" t="s">
        <v>137</v>
      </c>
      <c r="B11" s="52" t="s">
        <v>138</v>
      </c>
      <c r="C11" s="53">
        <v>270986848.19999999</v>
      </c>
      <c r="D11" s="53">
        <v>29841.48</v>
      </c>
      <c r="E11" s="53">
        <v>7598.35</v>
      </c>
      <c r="F11" s="53">
        <v>271009091.32999998</v>
      </c>
      <c r="H11" s="54">
        <f t="shared" si="0"/>
        <v>22243.129999999997</v>
      </c>
    </row>
    <row r="12" spans="1:8" x14ac:dyDescent="0.25">
      <c r="A12" s="52" t="s">
        <v>139</v>
      </c>
      <c r="B12" s="52" t="s">
        <v>140</v>
      </c>
      <c r="C12" s="53">
        <v>1131716.98</v>
      </c>
      <c r="D12" s="53">
        <v>0</v>
      </c>
      <c r="E12" s="53">
        <v>0</v>
      </c>
      <c r="F12" s="53">
        <v>1131716.98</v>
      </c>
      <c r="H12" s="54">
        <f t="shared" si="0"/>
        <v>0</v>
      </c>
    </row>
    <row r="13" spans="1:8" x14ac:dyDescent="0.25">
      <c r="A13" s="52" t="s">
        <v>141</v>
      </c>
      <c r="B13" s="52" t="s">
        <v>142</v>
      </c>
      <c r="C13" s="53">
        <v>369558157.51999998</v>
      </c>
      <c r="D13" s="53">
        <v>2475994.4500000002</v>
      </c>
      <c r="E13" s="53">
        <v>133919.43</v>
      </c>
      <c r="F13" s="53">
        <v>371900232.54000002</v>
      </c>
      <c r="H13" s="54">
        <f t="shared" si="0"/>
        <v>2342075.02</v>
      </c>
    </row>
    <row r="14" spans="1:8" x14ac:dyDescent="0.25">
      <c r="A14" s="52" t="s">
        <v>143</v>
      </c>
      <c r="B14" s="52" t="s">
        <v>144</v>
      </c>
      <c r="C14" s="53">
        <v>24628.91</v>
      </c>
      <c r="D14" s="53">
        <v>0</v>
      </c>
      <c r="E14" s="53">
        <v>0</v>
      </c>
      <c r="F14" s="53">
        <v>24628.91</v>
      </c>
      <c r="H14" s="54">
        <f t="shared" si="0"/>
        <v>0</v>
      </c>
    </row>
    <row r="15" spans="1:8" x14ac:dyDescent="0.25">
      <c r="A15" s="52" t="s">
        <v>145</v>
      </c>
      <c r="B15" s="52" t="s">
        <v>146</v>
      </c>
      <c r="C15" s="53">
        <v>85530374.739999995</v>
      </c>
      <c r="D15" s="53">
        <v>1436940.43</v>
      </c>
      <c r="E15" s="53">
        <v>0</v>
      </c>
      <c r="F15" s="53">
        <v>86967315.170000002</v>
      </c>
      <c r="H15" s="54">
        <f t="shared" si="0"/>
        <v>1436940.43</v>
      </c>
    </row>
    <row r="16" spans="1:8" x14ac:dyDescent="0.25">
      <c r="A16" s="52" t="s">
        <v>147</v>
      </c>
      <c r="B16" s="52" t="s">
        <v>148</v>
      </c>
      <c r="C16" s="53">
        <v>20310.63</v>
      </c>
      <c r="D16" s="53">
        <v>0</v>
      </c>
      <c r="E16" s="53">
        <v>0</v>
      </c>
      <c r="F16" s="53">
        <v>20310.63</v>
      </c>
      <c r="H16" s="54">
        <f t="shared" si="0"/>
        <v>0</v>
      </c>
    </row>
    <row r="17" spans="1:8" x14ac:dyDescent="0.25">
      <c r="A17" s="52" t="s">
        <v>149</v>
      </c>
      <c r="B17" s="52" t="s">
        <v>150</v>
      </c>
      <c r="C17" s="53">
        <v>11278780.57</v>
      </c>
      <c r="D17" s="53">
        <v>0</v>
      </c>
      <c r="E17" s="53">
        <v>0</v>
      </c>
      <c r="F17" s="53">
        <v>11278780.57</v>
      </c>
      <c r="H17" s="54">
        <f t="shared" si="0"/>
        <v>0</v>
      </c>
    </row>
    <row r="18" spans="1:8" x14ac:dyDescent="0.25">
      <c r="A18" s="52" t="s">
        <v>151</v>
      </c>
      <c r="B18" s="52" t="s">
        <v>152</v>
      </c>
      <c r="C18" s="53">
        <v>238000</v>
      </c>
      <c r="D18" s="53">
        <v>0</v>
      </c>
      <c r="E18" s="53">
        <v>0</v>
      </c>
      <c r="F18" s="53">
        <v>238000</v>
      </c>
      <c r="H18" s="54">
        <f t="shared" si="0"/>
        <v>0</v>
      </c>
    </row>
    <row r="19" spans="1:8" x14ac:dyDescent="0.25">
      <c r="A19" s="52" t="s">
        <v>153</v>
      </c>
      <c r="B19" s="52" t="s">
        <v>154</v>
      </c>
      <c r="C19" s="53">
        <v>193607611.86000001</v>
      </c>
      <c r="D19" s="53">
        <v>7637863.9400000004</v>
      </c>
      <c r="E19" s="53">
        <v>5031271.51</v>
      </c>
      <c r="F19" s="53">
        <v>196214204.28999999</v>
      </c>
      <c r="H19" s="54">
        <f t="shared" si="0"/>
        <v>2606592.4300000006</v>
      </c>
    </row>
    <row r="20" spans="1:8" x14ac:dyDescent="0.25">
      <c r="A20" s="52" t="s">
        <v>155</v>
      </c>
      <c r="B20" s="52" t="s">
        <v>156</v>
      </c>
      <c r="C20" s="53">
        <v>8763908.8300000001</v>
      </c>
      <c r="D20" s="53">
        <v>0</v>
      </c>
      <c r="E20" s="53">
        <v>0</v>
      </c>
      <c r="F20" s="53">
        <v>8763908.8300000001</v>
      </c>
      <c r="H20" s="54">
        <f t="shared" si="0"/>
        <v>0</v>
      </c>
    </row>
    <row r="21" spans="1:8" x14ac:dyDescent="0.25">
      <c r="A21" s="52" t="s">
        <v>157</v>
      </c>
      <c r="B21" s="52" t="s">
        <v>158</v>
      </c>
      <c r="C21" s="53">
        <v>84804.63</v>
      </c>
      <c r="D21" s="53">
        <v>0</v>
      </c>
      <c r="E21" s="53">
        <v>0</v>
      </c>
      <c r="F21" s="53">
        <v>84804.63</v>
      </c>
      <c r="H21" s="54">
        <f t="shared" si="0"/>
        <v>0</v>
      </c>
    </row>
    <row r="22" spans="1:8" x14ac:dyDescent="0.25">
      <c r="A22" s="52" t="s">
        <v>159</v>
      </c>
      <c r="B22" s="52" t="s">
        <v>160</v>
      </c>
      <c r="C22" s="53">
        <v>21100</v>
      </c>
      <c r="D22" s="53">
        <v>0</v>
      </c>
      <c r="E22" s="53">
        <v>0</v>
      </c>
      <c r="F22" s="53">
        <v>21100</v>
      </c>
      <c r="H22" s="54">
        <f t="shared" si="0"/>
        <v>0</v>
      </c>
    </row>
    <row r="23" spans="1:8" x14ac:dyDescent="0.25">
      <c r="A23" s="52" t="s">
        <v>161</v>
      </c>
      <c r="B23" s="52" t="s">
        <v>162</v>
      </c>
      <c r="C23" s="53">
        <v>3429281</v>
      </c>
      <c r="D23" s="53">
        <v>0</v>
      </c>
      <c r="E23" s="53">
        <v>0</v>
      </c>
      <c r="F23" s="53">
        <v>3429281</v>
      </c>
      <c r="H23" s="54">
        <f t="shared" si="0"/>
        <v>0</v>
      </c>
    </row>
    <row r="24" spans="1:8" x14ac:dyDescent="0.25">
      <c r="A24" s="52" t="s">
        <v>163</v>
      </c>
      <c r="B24" s="52" t="s">
        <v>164</v>
      </c>
      <c r="C24" s="53">
        <v>153806.71</v>
      </c>
      <c r="D24" s="53">
        <v>0</v>
      </c>
      <c r="E24" s="53">
        <v>0</v>
      </c>
      <c r="F24" s="53">
        <v>153806.71</v>
      </c>
      <c r="H24" s="54">
        <f t="shared" si="0"/>
        <v>0</v>
      </c>
    </row>
    <row r="25" spans="1:8" x14ac:dyDescent="0.25">
      <c r="A25" s="52" t="s">
        <v>165</v>
      </c>
      <c r="B25" s="52" t="s">
        <v>166</v>
      </c>
      <c r="C25" s="53">
        <v>54385.56</v>
      </c>
      <c r="D25" s="53">
        <v>0</v>
      </c>
      <c r="E25" s="53">
        <v>0</v>
      </c>
      <c r="F25" s="53">
        <v>54385.56</v>
      </c>
      <c r="H25" s="54">
        <f t="shared" si="0"/>
        <v>0</v>
      </c>
    </row>
    <row r="26" spans="1:8" x14ac:dyDescent="0.25">
      <c r="A26" s="52" t="s">
        <v>167</v>
      </c>
      <c r="B26" s="52" t="s">
        <v>168</v>
      </c>
      <c r="C26" s="53">
        <v>17811285.129999999</v>
      </c>
      <c r="D26" s="53">
        <v>0</v>
      </c>
      <c r="E26" s="53">
        <v>0</v>
      </c>
      <c r="F26" s="53">
        <v>17811285.129999999</v>
      </c>
      <c r="H26" s="54">
        <f t="shared" si="0"/>
        <v>0</v>
      </c>
    </row>
    <row r="27" spans="1:8" x14ac:dyDescent="0.25">
      <c r="A27" s="52" t="s">
        <v>169</v>
      </c>
      <c r="B27" s="52" t="s">
        <v>170</v>
      </c>
      <c r="C27" s="53">
        <v>980000</v>
      </c>
      <c r="D27" s="53">
        <v>0</v>
      </c>
      <c r="E27" s="53">
        <v>0</v>
      </c>
      <c r="F27" s="53">
        <v>980000</v>
      </c>
      <c r="H27" s="54">
        <f t="shared" si="0"/>
        <v>0</v>
      </c>
    </row>
    <row r="28" spans="1:8" x14ac:dyDescent="0.25">
      <c r="A28" s="52" t="s">
        <v>171</v>
      </c>
      <c r="B28" s="52" t="s">
        <v>172</v>
      </c>
      <c r="C28" s="53">
        <v>676196825.61000001</v>
      </c>
      <c r="D28" s="53">
        <v>0</v>
      </c>
      <c r="E28" s="53">
        <v>0</v>
      </c>
      <c r="F28" s="53">
        <v>676196825.61000001</v>
      </c>
      <c r="H28" s="54">
        <f t="shared" si="0"/>
        <v>0</v>
      </c>
    </row>
    <row r="29" spans="1:8" x14ac:dyDescent="0.25">
      <c r="A29" s="52" t="s">
        <v>173</v>
      </c>
      <c r="B29" s="52" t="s">
        <v>174</v>
      </c>
      <c r="C29" s="53">
        <v>28120150</v>
      </c>
      <c r="D29" s="53">
        <v>0</v>
      </c>
      <c r="E29" s="53">
        <v>0</v>
      </c>
      <c r="F29" s="53">
        <v>28120150</v>
      </c>
      <c r="H29" s="54">
        <f t="shared" si="0"/>
        <v>0</v>
      </c>
    </row>
    <row r="30" spans="1:8" x14ac:dyDescent="0.25">
      <c r="A30" s="52" t="s">
        <v>175</v>
      </c>
      <c r="B30" s="52" t="s">
        <v>176</v>
      </c>
      <c r="C30" s="53">
        <v>42654729.399999999</v>
      </c>
      <c r="D30" s="53">
        <v>48285.48</v>
      </c>
      <c r="E30" s="53">
        <v>3799.17</v>
      </c>
      <c r="F30" s="53">
        <v>42699215.710000001</v>
      </c>
      <c r="H30" s="54">
        <f t="shared" si="0"/>
        <v>44486.310000000005</v>
      </c>
    </row>
    <row r="31" spans="1:8" x14ac:dyDescent="0.25">
      <c r="A31" s="52" t="s">
        <v>177</v>
      </c>
      <c r="B31" s="52" t="s">
        <v>178</v>
      </c>
      <c r="C31" s="53">
        <v>192265558.97999999</v>
      </c>
      <c r="D31" s="53">
        <v>2531935.3199999998</v>
      </c>
      <c r="E31" s="53">
        <v>0</v>
      </c>
      <c r="F31" s="53">
        <v>194797494.30000001</v>
      </c>
      <c r="H31" s="54">
        <f t="shared" si="0"/>
        <v>2531935.3199999998</v>
      </c>
    </row>
    <row r="32" spans="1:8" x14ac:dyDescent="0.25">
      <c r="A32" s="52" t="s">
        <v>179</v>
      </c>
      <c r="B32" s="52" t="s">
        <v>180</v>
      </c>
      <c r="C32" s="53">
        <v>208085612.69</v>
      </c>
      <c r="D32" s="53">
        <v>2685308.61</v>
      </c>
      <c r="E32" s="53">
        <v>0</v>
      </c>
      <c r="F32" s="53">
        <v>210770921.30000001</v>
      </c>
      <c r="H32" s="54">
        <f t="shared" si="0"/>
        <v>2685308.61</v>
      </c>
    </row>
    <row r="33" spans="1:8" x14ac:dyDescent="0.25">
      <c r="A33" s="52" t="s">
        <v>181</v>
      </c>
      <c r="B33" s="52" t="s">
        <v>182</v>
      </c>
      <c r="C33" s="53">
        <v>22275878.41</v>
      </c>
      <c r="D33" s="53">
        <v>289027.46999999997</v>
      </c>
      <c r="E33" s="53">
        <v>0</v>
      </c>
      <c r="F33" s="53">
        <v>22564905.879999999</v>
      </c>
      <c r="H33" s="54">
        <f t="shared" si="0"/>
        <v>289027.46999999997</v>
      </c>
    </row>
    <row r="34" spans="1:8" x14ac:dyDescent="0.25">
      <c r="A34" s="52" t="s">
        <v>183</v>
      </c>
      <c r="B34" s="52" t="s">
        <v>184</v>
      </c>
      <c r="C34" s="53">
        <v>144923.49</v>
      </c>
      <c r="D34" s="53">
        <v>0</v>
      </c>
      <c r="E34" s="53">
        <v>0</v>
      </c>
      <c r="F34" s="53">
        <v>144923.49</v>
      </c>
      <c r="H34" s="54">
        <f t="shared" si="0"/>
        <v>0</v>
      </c>
    </row>
    <row r="35" spans="1:8" x14ac:dyDescent="0.25">
      <c r="A35" s="52" t="s">
        <v>185</v>
      </c>
      <c r="B35" s="52" t="s">
        <v>186</v>
      </c>
      <c r="C35" s="53">
        <v>8264.4500000000007</v>
      </c>
      <c r="D35" s="53">
        <v>0</v>
      </c>
      <c r="E35" s="53">
        <v>0</v>
      </c>
      <c r="F35" s="53">
        <v>8264.4500000000007</v>
      </c>
      <c r="H35" s="54">
        <f t="shared" si="0"/>
        <v>0</v>
      </c>
    </row>
    <row r="36" spans="1:8" x14ac:dyDescent="0.25">
      <c r="A36" s="52" t="s">
        <v>187</v>
      </c>
      <c r="B36" s="52" t="s">
        <v>188</v>
      </c>
      <c r="C36" s="53">
        <v>40223366.200000003</v>
      </c>
      <c r="D36" s="53">
        <v>596173.88</v>
      </c>
      <c r="E36" s="53">
        <v>0</v>
      </c>
      <c r="F36" s="53">
        <v>40819540.079999998</v>
      </c>
      <c r="H36" s="54">
        <f t="shared" si="0"/>
        <v>596173.88</v>
      </c>
    </row>
    <row r="37" spans="1:8" x14ac:dyDescent="0.25">
      <c r="A37" s="52" t="s">
        <v>189</v>
      </c>
      <c r="B37" s="52" t="s">
        <v>190</v>
      </c>
      <c r="C37" s="53">
        <v>76442821.629999995</v>
      </c>
      <c r="D37" s="53">
        <v>0</v>
      </c>
      <c r="E37" s="53">
        <v>0</v>
      </c>
      <c r="F37" s="53">
        <v>76442821.629999995</v>
      </c>
      <c r="H37" s="54">
        <f t="shared" si="0"/>
        <v>0</v>
      </c>
    </row>
    <row r="38" spans="1:8" x14ac:dyDescent="0.25">
      <c r="A38" s="52" t="s">
        <v>191</v>
      </c>
      <c r="B38" s="52" t="s">
        <v>192</v>
      </c>
      <c r="C38" s="53">
        <v>1111044.24</v>
      </c>
      <c r="D38" s="53">
        <v>0</v>
      </c>
      <c r="E38" s="53">
        <v>0</v>
      </c>
      <c r="F38" s="53">
        <v>1111044.24</v>
      </c>
      <c r="H38" s="54">
        <f t="shared" si="0"/>
        <v>0</v>
      </c>
    </row>
    <row r="39" spans="1:8" x14ac:dyDescent="0.25">
      <c r="A39" s="52" t="s">
        <v>193</v>
      </c>
      <c r="B39" s="52" t="s">
        <v>194</v>
      </c>
      <c r="C39" s="53">
        <v>23823111.120000001</v>
      </c>
      <c r="D39" s="53">
        <v>258422.49</v>
      </c>
      <c r="E39" s="53">
        <v>0</v>
      </c>
      <c r="F39" s="53">
        <v>24081533.609999999</v>
      </c>
      <c r="H39" s="54">
        <f t="shared" si="0"/>
        <v>258422.49</v>
      </c>
    </row>
    <row r="40" spans="1:8" x14ac:dyDescent="0.25">
      <c r="A40" s="52" t="s">
        <v>195</v>
      </c>
      <c r="B40" s="52" t="s">
        <v>196</v>
      </c>
      <c r="C40" s="53">
        <v>78744518.019999996</v>
      </c>
      <c r="D40" s="53">
        <v>696909.16</v>
      </c>
      <c r="E40" s="53">
        <v>20099.37</v>
      </c>
      <c r="F40" s="53">
        <v>79421327.810000002</v>
      </c>
      <c r="H40" s="54">
        <f t="shared" si="0"/>
        <v>676809.79</v>
      </c>
    </row>
    <row r="41" spans="1:8" x14ac:dyDescent="0.25">
      <c r="A41" s="52" t="s">
        <v>197</v>
      </c>
      <c r="B41" s="52" t="s">
        <v>198</v>
      </c>
      <c r="C41" s="53">
        <v>1073760.2</v>
      </c>
      <c r="D41" s="53">
        <v>0</v>
      </c>
      <c r="E41" s="53">
        <v>0</v>
      </c>
      <c r="F41" s="53">
        <v>1073760.2</v>
      </c>
      <c r="H41" s="54">
        <f t="shared" si="0"/>
        <v>0</v>
      </c>
    </row>
    <row r="42" spans="1:8" x14ac:dyDescent="0.25">
      <c r="A42" s="52" t="s">
        <v>199</v>
      </c>
      <c r="B42" s="52" t="s">
        <v>200</v>
      </c>
      <c r="C42" s="53">
        <v>1139219.99</v>
      </c>
      <c r="D42" s="53">
        <v>8850</v>
      </c>
      <c r="E42" s="53">
        <v>0</v>
      </c>
      <c r="F42" s="53">
        <v>1148069.99</v>
      </c>
      <c r="H42" s="54">
        <f t="shared" si="0"/>
        <v>8850</v>
      </c>
    </row>
    <row r="43" spans="1:8" x14ac:dyDescent="0.25">
      <c r="A43" s="52" t="s">
        <v>201</v>
      </c>
      <c r="B43" s="52" t="s">
        <v>202</v>
      </c>
      <c r="C43" s="53">
        <v>152753715.25999999</v>
      </c>
      <c r="D43" s="53">
        <v>81376</v>
      </c>
      <c r="E43" s="53">
        <v>0</v>
      </c>
      <c r="F43" s="53">
        <v>152835091.25999999</v>
      </c>
      <c r="H43" s="54">
        <f t="shared" si="0"/>
        <v>81376</v>
      </c>
    </row>
    <row r="44" spans="1:8" x14ac:dyDescent="0.25">
      <c r="A44" s="52" t="s">
        <v>203</v>
      </c>
      <c r="B44" s="52" t="s">
        <v>204</v>
      </c>
      <c r="C44" s="53">
        <v>4939948.88</v>
      </c>
      <c r="D44" s="53">
        <v>0</v>
      </c>
      <c r="E44" s="53">
        <v>0</v>
      </c>
      <c r="F44" s="53">
        <v>4939948.88</v>
      </c>
      <c r="H44" s="54">
        <f t="shared" si="0"/>
        <v>0</v>
      </c>
    </row>
    <row r="45" spans="1:8" x14ac:dyDescent="0.25">
      <c r="A45" s="52" t="s">
        <v>205</v>
      </c>
      <c r="B45" s="52" t="s">
        <v>206</v>
      </c>
      <c r="C45" s="53">
        <v>32529215.719999999</v>
      </c>
      <c r="D45" s="53">
        <v>911109.2</v>
      </c>
      <c r="E45" s="53">
        <v>4475</v>
      </c>
      <c r="F45" s="53">
        <v>33435849.920000002</v>
      </c>
      <c r="H45" s="54">
        <f t="shared" si="0"/>
        <v>906634.2</v>
      </c>
    </row>
    <row r="46" spans="1:8" x14ac:dyDescent="0.25">
      <c r="A46" s="52" t="s">
        <v>207</v>
      </c>
      <c r="B46" s="52" t="s">
        <v>208</v>
      </c>
      <c r="C46" s="53">
        <v>11699795.52</v>
      </c>
      <c r="D46" s="53">
        <v>0</v>
      </c>
      <c r="E46" s="53">
        <v>0</v>
      </c>
      <c r="F46" s="53">
        <v>11699295.52</v>
      </c>
      <c r="H46" s="54">
        <f t="shared" si="0"/>
        <v>0</v>
      </c>
    </row>
    <row r="47" spans="1:8" x14ac:dyDescent="0.25">
      <c r="A47" s="52" t="s">
        <v>209</v>
      </c>
      <c r="B47" s="52" t="s">
        <v>210</v>
      </c>
      <c r="C47" s="53">
        <v>100</v>
      </c>
      <c r="D47" s="53">
        <v>0</v>
      </c>
      <c r="E47" s="53">
        <v>0</v>
      </c>
      <c r="F47" s="53">
        <v>100</v>
      </c>
      <c r="H47" s="54">
        <f t="shared" si="0"/>
        <v>0</v>
      </c>
    </row>
    <row r="48" spans="1:8" x14ac:dyDescent="0.25">
      <c r="A48" s="52" t="s">
        <v>211</v>
      </c>
      <c r="B48" s="52" t="s">
        <v>212</v>
      </c>
      <c r="C48" s="53">
        <v>9427487.7200000007</v>
      </c>
      <c r="D48" s="53">
        <v>2100</v>
      </c>
      <c r="E48" s="53">
        <v>0</v>
      </c>
      <c r="F48" s="53">
        <v>9429587.7200000007</v>
      </c>
      <c r="H48" s="54">
        <f t="shared" si="0"/>
        <v>2100</v>
      </c>
    </row>
    <row r="49" spans="1:8" x14ac:dyDescent="0.25">
      <c r="A49" s="52" t="s">
        <v>213</v>
      </c>
      <c r="B49" s="52" t="s">
        <v>214</v>
      </c>
      <c r="C49" s="53">
        <v>2697959.28</v>
      </c>
      <c r="D49" s="53">
        <v>0</v>
      </c>
      <c r="E49" s="53">
        <v>0</v>
      </c>
      <c r="F49" s="53">
        <v>2697959.28</v>
      </c>
      <c r="H49" s="54">
        <f t="shared" si="0"/>
        <v>0</v>
      </c>
    </row>
    <row r="50" spans="1:8" x14ac:dyDescent="0.25">
      <c r="A50" s="52" t="s">
        <v>215</v>
      </c>
      <c r="B50" s="52" t="s">
        <v>216</v>
      </c>
      <c r="C50" s="53">
        <v>1420551.75</v>
      </c>
      <c r="D50" s="53">
        <v>8080</v>
      </c>
      <c r="E50" s="53">
        <v>1010</v>
      </c>
      <c r="F50" s="53">
        <v>1427621.75</v>
      </c>
      <c r="H50" s="54">
        <f t="shared" si="0"/>
        <v>7070</v>
      </c>
    </row>
    <row r="51" spans="1:8" x14ac:dyDescent="0.25">
      <c r="A51" s="52" t="s">
        <v>217</v>
      </c>
      <c r="B51" s="52" t="s">
        <v>218</v>
      </c>
      <c r="C51" s="53">
        <v>206566925.84</v>
      </c>
      <c r="D51" s="53">
        <v>1799707.63</v>
      </c>
      <c r="E51" s="53">
        <v>130.44</v>
      </c>
      <c r="F51" s="53">
        <v>208366503.03</v>
      </c>
      <c r="H51" s="54">
        <f t="shared" si="0"/>
        <v>1799577.19</v>
      </c>
    </row>
    <row r="52" spans="1:8" x14ac:dyDescent="0.25">
      <c r="A52" s="52" t="s">
        <v>219</v>
      </c>
      <c r="B52" s="52" t="s">
        <v>220</v>
      </c>
      <c r="C52" s="53">
        <v>117826</v>
      </c>
      <c r="D52" s="53">
        <v>0</v>
      </c>
      <c r="E52" s="53">
        <v>0</v>
      </c>
      <c r="F52" s="53">
        <v>117826</v>
      </c>
      <c r="H52" s="54">
        <f t="shared" si="0"/>
        <v>0</v>
      </c>
    </row>
    <row r="53" spans="1:8" x14ac:dyDescent="0.25">
      <c r="A53" s="52" t="s">
        <v>221</v>
      </c>
      <c r="B53" s="52" t="s">
        <v>222</v>
      </c>
      <c r="C53" s="53">
        <v>22287.99</v>
      </c>
      <c r="D53" s="53">
        <v>0</v>
      </c>
      <c r="E53" s="53">
        <v>0</v>
      </c>
      <c r="F53" s="53">
        <v>22287.99</v>
      </c>
      <c r="H53" s="54">
        <f t="shared" si="0"/>
        <v>0</v>
      </c>
    </row>
    <row r="54" spans="1:8" x14ac:dyDescent="0.25">
      <c r="A54" s="52" t="s">
        <v>223</v>
      </c>
      <c r="B54" s="52" t="s">
        <v>224</v>
      </c>
      <c r="C54" s="53">
        <v>5118822.9800000004</v>
      </c>
      <c r="D54" s="53">
        <v>0</v>
      </c>
      <c r="E54" s="53">
        <v>0</v>
      </c>
      <c r="F54" s="53">
        <v>5118822.9800000004</v>
      </c>
      <c r="H54" s="54">
        <f t="shared" si="0"/>
        <v>0</v>
      </c>
    </row>
    <row r="55" spans="1:8" x14ac:dyDescent="0.25">
      <c r="A55" s="52" t="s">
        <v>225</v>
      </c>
      <c r="B55" s="52" t="s">
        <v>226</v>
      </c>
      <c r="C55" s="53">
        <v>1764115.6</v>
      </c>
      <c r="D55" s="53">
        <v>0</v>
      </c>
      <c r="E55" s="53">
        <v>0</v>
      </c>
      <c r="F55" s="53">
        <v>1764115.6</v>
      </c>
      <c r="H55" s="54">
        <f t="shared" si="0"/>
        <v>0</v>
      </c>
    </row>
    <row r="56" spans="1:8" x14ac:dyDescent="0.25">
      <c r="A56" s="52" t="s">
        <v>227</v>
      </c>
      <c r="B56" s="52" t="s">
        <v>228</v>
      </c>
      <c r="C56" s="53">
        <v>18292</v>
      </c>
      <c r="D56" s="53">
        <v>0</v>
      </c>
      <c r="E56" s="53">
        <v>0</v>
      </c>
      <c r="F56" s="53">
        <v>18292</v>
      </c>
      <c r="H56" s="54">
        <f t="shared" si="0"/>
        <v>0</v>
      </c>
    </row>
    <row r="57" spans="1:8" x14ac:dyDescent="0.25">
      <c r="A57" s="52" t="s">
        <v>229</v>
      </c>
      <c r="B57" s="52" t="s">
        <v>230</v>
      </c>
      <c r="C57" s="53">
        <v>342497.67</v>
      </c>
      <c r="D57" s="53">
        <v>0</v>
      </c>
      <c r="E57" s="53">
        <v>0</v>
      </c>
      <c r="F57" s="53">
        <v>342497.67</v>
      </c>
      <c r="H57" s="54">
        <f t="shared" si="0"/>
        <v>0</v>
      </c>
    </row>
    <row r="58" spans="1:8" x14ac:dyDescent="0.25">
      <c r="A58" s="52" t="s">
        <v>231</v>
      </c>
      <c r="B58" s="52" t="s">
        <v>232</v>
      </c>
      <c r="C58" s="53">
        <v>2998644.04</v>
      </c>
      <c r="D58" s="53">
        <v>0</v>
      </c>
      <c r="E58" s="53">
        <v>0</v>
      </c>
      <c r="F58" s="53">
        <v>2998644.04</v>
      </c>
      <c r="H58" s="54">
        <f t="shared" si="0"/>
        <v>0</v>
      </c>
    </row>
    <row r="59" spans="1:8" x14ac:dyDescent="0.25">
      <c r="A59" s="52" t="s">
        <v>233</v>
      </c>
      <c r="B59" s="52" t="s">
        <v>234</v>
      </c>
      <c r="C59" s="53">
        <v>17114537.879999999</v>
      </c>
      <c r="D59" s="53">
        <v>0</v>
      </c>
      <c r="E59" s="53">
        <v>0</v>
      </c>
      <c r="F59" s="53">
        <v>17114537.879999999</v>
      </c>
      <c r="H59" s="54">
        <f t="shared" si="0"/>
        <v>0</v>
      </c>
    </row>
    <row r="60" spans="1:8" x14ac:dyDescent="0.25">
      <c r="A60" s="52" t="s">
        <v>235</v>
      </c>
      <c r="B60" s="52" t="s">
        <v>236</v>
      </c>
      <c r="C60" s="53">
        <v>6850718.2400000002</v>
      </c>
      <c r="D60" s="53">
        <v>0</v>
      </c>
      <c r="E60" s="53">
        <v>0</v>
      </c>
      <c r="F60" s="53">
        <v>6850718.2400000002</v>
      </c>
      <c r="H60" s="54">
        <f t="shared" si="0"/>
        <v>0</v>
      </c>
    </row>
    <row r="61" spans="1:8" x14ac:dyDescent="0.25">
      <c r="A61" s="52" t="s">
        <v>237</v>
      </c>
      <c r="B61" s="52" t="s">
        <v>238</v>
      </c>
      <c r="C61" s="53">
        <v>18942712.09</v>
      </c>
      <c r="D61" s="53">
        <v>0</v>
      </c>
      <c r="E61" s="53">
        <v>0</v>
      </c>
      <c r="F61" s="53">
        <v>18942712.09</v>
      </c>
      <c r="H61" s="54">
        <f t="shared" si="0"/>
        <v>0</v>
      </c>
    </row>
    <row r="62" spans="1:8" x14ac:dyDescent="0.25">
      <c r="A62" s="52" t="s">
        <v>239</v>
      </c>
      <c r="B62" s="52" t="s">
        <v>240</v>
      </c>
      <c r="C62" s="53">
        <v>254502518.34999999</v>
      </c>
      <c r="D62" s="53">
        <v>3750936.89</v>
      </c>
      <c r="E62" s="53">
        <v>214724.35</v>
      </c>
      <c r="F62" s="53">
        <v>258038730.88999999</v>
      </c>
      <c r="H62" s="54">
        <f t="shared" si="0"/>
        <v>3536212.54</v>
      </c>
    </row>
    <row r="63" spans="1:8" x14ac:dyDescent="0.25">
      <c r="A63" s="52" t="s">
        <v>241</v>
      </c>
      <c r="B63" s="52" t="s">
        <v>242</v>
      </c>
      <c r="C63" s="53">
        <v>222024.6</v>
      </c>
      <c r="D63" s="53">
        <v>0</v>
      </c>
      <c r="E63" s="53">
        <v>0</v>
      </c>
      <c r="F63" s="53">
        <v>222024.6</v>
      </c>
      <c r="H63" s="54">
        <f t="shared" si="0"/>
        <v>0</v>
      </c>
    </row>
    <row r="64" spans="1:8" x14ac:dyDescent="0.25">
      <c r="A64" s="52" t="s">
        <v>243</v>
      </c>
      <c r="B64" s="52" t="s">
        <v>244</v>
      </c>
      <c r="C64" s="53">
        <v>-194271236.91</v>
      </c>
      <c r="D64" s="53">
        <v>0</v>
      </c>
      <c r="E64" s="53">
        <v>0</v>
      </c>
      <c r="F64" s="53">
        <v>-194271236.91</v>
      </c>
      <c r="H64" s="54">
        <f t="shared" si="0"/>
        <v>0</v>
      </c>
    </row>
    <row r="65" spans="1:8" x14ac:dyDescent="0.25">
      <c r="A65" s="52" t="s">
        <v>245</v>
      </c>
      <c r="B65" s="52" t="s">
        <v>246</v>
      </c>
      <c r="C65" s="53">
        <v>9787094.6600000001</v>
      </c>
      <c r="D65" s="53">
        <v>0</v>
      </c>
      <c r="E65" s="53">
        <v>0</v>
      </c>
      <c r="F65" s="53">
        <v>9787094.6600000001</v>
      </c>
      <c r="H65" s="54">
        <f t="shared" si="0"/>
        <v>0</v>
      </c>
    </row>
    <row r="66" spans="1:8" x14ac:dyDescent="0.25">
      <c r="A66" s="52" t="s">
        <v>247</v>
      </c>
      <c r="B66" s="52" t="s">
        <v>248</v>
      </c>
      <c r="C66" s="53">
        <v>797670</v>
      </c>
      <c r="D66" s="53">
        <v>0</v>
      </c>
      <c r="E66" s="53">
        <v>0</v>
      </c>
      <c r="F66" s="53">
        <v>797670</v>
      </c>
      <c r="H66" s="54">
        <f t="shared" si="0"/>
        <v>0</v>
      </c>
    </row>
    <row r="67" spans="1:8" x14ac:dyDescent="0.25">
      <c r="A67" s="52" t="s">
        <v>249</v>
      </c>
      <c r="B67" s="52" t="s">
        <v>250</v>
      </c>
      <c r="C67" s="53">
        <v>933988.77</v>
      </c>
      <c r="D67" s="53">
        <v>0</v>
      </c>
      <c r="E67" s="53">
        <v>0</v>
      </c>
      <c r="F67" s="53">
        <v>933988.77</v>
      </c>
      <c r="H67" s="54">
        <f t="shared" ref="H67:H130" si="1">+D67-E67</f>
        <v>0</v>
      </c>
    </row>
    <row r="68" spans="1:8" x14ac:dyDescent="0.25">
      <c r="A68" s="52" t="s">
        <v>251</v>
      </c>
      <c r="B68" s="52" t="s">
        <v>252</v>
      </c>
      <c r="C68" s="53">
        <v>1090686.32</v>
      </c>
      <c r="D68" s="53">
        <v>0</v>
      </c>
      <c r="E68" s="53">
        <v>0</v>
      </c>
      <c r="F68" s="53">
        <v>1090686.32</v>
      </c>
      <c r="H68" s="54">
        <f t="shared" si="1"/>
        <v>0</v>
      </c>
    </row>
    <row r="69" spans="1:8" x14ac:dyDescent="0.25">
      <c r="A69" s="52" t="s">
        <v>253</v>
      </c>
      <c r="B69" s="52" t="s">
        <v>254</v>
      </c>
      <c r="C69" s="53">
        <v>1803248.03</v>
      </c>
      <c r="D69" s="53">
        <v>0</v>
      </c>
      <c r="E69" s="53">
        <v>0</v>
      </c>
      <c r="F69" s="53">
        <v>1803248.03</v>
      </c>
      <c r="H69" s="54">
        <f t="shared" si="1"/>
        <v>0</v>
      </c>
    </row>
    <row r="70" spans="1:8" x14ac:dyDescent="0.25">
      <c r="A70" s="52" t="s">
        <v>255</v>
      </c>
      <c r="B70" s="52" t="s">
        <v>256</v>
      </c>
      <c r="C70" s="53">
        <v>28320</v>
      </c>
      <c r="D70" s="53">
        <v>0</v>
      </c>
      <c r="E70" s="53">
        <v>0</v>
      </c>
      <c r="F70" s="53">
        <v>28320</v>
      </c>
      <c r="H70" s="54">
        <f t="shared" si="1"/>
        <v>0</v>
      </c>
    </row>
    <row r="71" spans="1:8" x14ac:dyDescent="0.25">
      <c r="A71" s="52" t="s">
        <v>257</v>
      </c>
      <c r="B71" s="52" t="s">
        <v>258</v>
      </c>
      <c r="C71" s="53">
        <v>339756.51</v>
      </c>
      <c r="D71" s="53">
        <v>0</v>
      </c>
      <c r="E71" s="53">
        <v>0</v>
      </c>
      <c r="F71" s="53">
        <v>339756.51</v>
      </c>
      <c r="H71" s="54">
        <f t="shared" si="1"/>
        <v>0</v>
      </c>
    </row>
    <row r="72" spans="1:8" x14ac:dyDescent="0.25">
      <c r="A72" s="52" t="s">
        <v>259</v>
      </c>
      <c r="B72" s="52" t="s">
        <v>260</v>
      </c>
      <c r="C72" s="53">
        <v>2912629.75</v>
      </c>
      <c r="D72" s="53">
        <v>0</v>
      </c>
      <c r="E72" s="53">
        <v>0</v>
      </c>
      <c r="F72" s="53">
        <v>2912629.75</v>
      </c>
      <c r="H72" s="54">
        <f t="shared" si="1"/>
        <v>0</v>
      </c>
    </row>
    <row r="73" spans="1:8" x14ac:dyDescent="0.25">
      <c r="A73" s="52" t="s">
        <v>261</v>
      </c>
      <c r="B73" s="52" t="s">
        <v>262</v>
      </c>
      <c r="C73" s="53">
        <v>1125070.74</v>
      </c>
      <c r="D73" s="53">
        <v>0</v>
      </c>
      <c r="E73" s="53">
        <v>0</v>
      </c>
      <c r="F73" s="53">
        <v>1125070.74</v>
      </c>
      <c r="H73" s="54">
        <f t="shared" si="1"/>
        <v>0</v>
      </c>
    </row>
    <row r="74" spans="1:8" x14ac:dyDescent="0.25">
      <c r="A74" s="52" t="s">
        <v>263</v>
      </c>
      <c r="B74" s="52" t="s">
        <v>264</v>
      </c>
      <c r="C74" s="53">
        <v>1055</v>
      </c>
      <c r="D74" s="53">
        <v>0</v>
      </c>
      <c r="E74" s="53">
        <v>0</v>
      </c>
      <c r="F74" s="53">
        <v>1055</v>
      </c>
      <c r="H74" s="54">
        <f t="shared" si="1"/>
        <v>0</v>
      </c>
    </row>
    <row r="75" spans="1:8" x14ac:dyDescent="0.25">
      <c r="A75" s="52" t="s">
        <v>265</v>
      </c>
      <c r="B75" s="52" t="s">
        <v>266</v>
      </c>
      <c r="C75" s="53">
        <v>14914.04</v>
      </c>
      <c r="D75" s="53">
        <v>0</v>
      </c>
      <c r="E75" s="53">
        <v>0</v>
      </c>
      <c r="F75" s="53">
        <v>14914.04</v>
      </c>
      <c r="H75" s="54">
        <f t="shared" si="1"/>
        <v>0</v>
      </c>
    </row>
    <row r="76" spans="1:8" x14ac:dyDescent="0.25">
      <c r="A76" s="52" t="s">
        <v>267</v>
      </c>
      <c r="B76" s="52" t="s">
        <v>268</v>
      </c>
      <c r="C76" s="53">
        <v>3873.94</v>
      </c>
      <c r="D76" s="53">
        <v>0</v>
      </c>
      <c r="E76" s="53">
        <v>0</v>
      </c>
      <c r="F76" s="53">
        <v>3873.94</v>
      </c>
      <c r="H76" s="54">
        <f t="shared" si="1"/>
        <v>0</v>
      </c>
    </row>
    <row r="77" spans="1:8" x14ac:dyDescent="0.25">
      <c r="A77" s="52" t="s">
        <v>269</v>
      </c>
      <c r="B77" s="52" t="s">
        <v>270</v>
      </c>
      <c r="C77" s="53">
        <v>-17875613.969999999</v>
      </c>
      <c r="D77" s="53">
        <v>6265.23</v>
      </c>
      <c r="E77" s="53">
        <v>0</v>
      </c>
      <c r="F77" s="53">
        <v>-17869348.739999998</v>
      </c>
      <c r="H77" s="54">
        <f t="shared" si="1"/>
        <v>6265.23</v>
      </c>
    </row>
    <row r="78" spans="1:8" x14ac:dyDescent="0.25">
      <c r="A78" s="52" t="s">
        <v>271</v>
      </c>
      <c r="B78" s="52" t="s">
        <v>272</v>
      </c>
      <c r="C78" s="53">
        <v>80970.399999999994</v>
      </c>
      <c r="D78" s="53">
        <v>0</v>
      </c>
      <c r="E78" s="53">
        <v>0</v>
      </c>
      <c r="F78" s="53">
        <v>80970.399999999994</v>
      </c>
      <c r="H78" s="54">
        <f t="shared" si="1"/>
        <v>0</v>
      </c>
    </row>
    <row r="79" spans="1:8" x14ac:dyDescent="0.25">
      <c r="A79" s="52" t="s">
        <v>273</v>
      </c>
      <c r="B79" s="52" t="s">
        <v>274</v>
      </c>
      <c r="C79" s="53">
        <v>91192.57</v>
      </c>
      <c r="D79" s="53">
        <v>0</v>
      </c>
      <c r="E79" s="53">
        <v>0</v>
      </c>
      <c r="F79" s="53">
        <v>91192.57</v>
      </c>
      <c r="H79" s="54">
        <f t="shared" si="1"/>
        <v>0</v>
      </c>
    </row>
    <row r="80" spans="1:8" x14ac:dyDescent="0.25">
      <c r="A80" s="52" t="s">
        <v>275</v>
      </c>
      <c r="B80" s="52" t="s">
        <v>276</v>
      </c>
      <c r="C80" s="53">
        <v>12301.5</v>
      </c>
      <c r="D80" s="53">
        <v>0</v>
      </c>
      <c r="E80" s="53">
        <v>0</v>
      </c>
      <c r="F80" s="53">
        <v>12301.5</v>
      </c>
      <c r="H80" s="54">
        <f t="shared" si="1"/>
        <v>0</v>
      </c>
    </row>
    <row r="81" spans="1:8" x14ac:dyDescent="0.25">
      <c r="A81" s="52" t="s">
        <v>277</v>
      </c>
      <c r="B81" s="52" t="s">
        <v>278</v>
      </c>
      <c r="C81" s="53">
        <v>4236.17</v>
      </c>
      <c r="D81" s="53">
        <v>0</v>
      </c>
      <c r="E81" s="53">
        <v>0</v>
      </c>
      <c r="F81" s="53">
        <v>4236.17</v>
      </c>
      <c r="H81" s="54">
        <f t="shared" si="1"/>
        <v>0</v>
      </c>
    </row>
    <row r="82" spans="1:8" x14ac:dyDescent="0.25">
      <c r="A82" s="52" t="s">
        <v>279</v>
      </c>
      <c r="B82" s="52" t="s">
        <v>280</v>
      </c>
      <c r="C82" s="53">
        <v>3757199.58</v>
      </c>
      <c r="D82" s="53">
        <v>0</v>
      </c>
      <c r="E82" s="53">
        <v>0</v>
      </c>
      <c r="F82" s="53">
        <v>3757199.58</v>
      </c>
      <c r="H82" s="54">
        <f t="shared" si="1"/>
        <v>0</v>
      </c>
    </row>
    <row r="83" spans="1:8" x14ac:dyDescent="0.25">
      <c r="A83" s="52" t="s">
        <v>281</v>
      </c>
      <c r="B83" s="52" t="s">
        <v>282</v>
      </c>
      <c r="C83" s="53">
        <v>10176702.609999999</v>
      </c>
      <c r="D83" s="53">
        <v>138572.18</v>
      </c>
      <c r="E83" s="53">
        <v>0</v>
      </c>
      <c r="F83" s="53">
        <v>10315274.789999999</v>
      </c>
      <c r="H83" s="54">
        <f t="shared" si="1"/>
        <v>138572.18</v>
      </c>
    </row>
    <row r="84" spans="1:8" x14ac:dyDescent="0.25">
      <c r="A84" s="52" t="s">
        <v>283</v>
      </c>
      <c r="B84" s="52" t="s">
        <v>284</v>
      </c>
      <c r="C84" s="53">
        <v>15527</v>
      </c>
      <c r="D84" s="53">
        <v>0</v>
      </c>
      <c r="E84" s="53">
        <v>0</v>
      </c>
      <c r="F84" s="53">
        <v>15527</v>
      </c>
      <c r="H84" s="54">
        <f t="shared" si="1"/>
        <v>0</v>
      </c>
    </row>
    <row r="85" spans="1:8" x14ac:dyDescent="0.25">
      <c r="A85" s="52" t="s">
        <v>285</v>
      </c>
      <c r="B85" s="52" t="s">
        <v>286</v>
      </c>
      <c r="C85" s="53">
        <v>63999.99</v>
      </c>
      <c r="D85" s="53">
        <v>0</v>
      </c>
      <c r="E85" s="53">
        <v>0</v>
      </c>
      <c r="F85" s="53">
        <v>63999.99</v>
      </c>
      <c r="H85" s="54">
        <f t="shared" si="1"/>
        <v>0</v>
      </c>
    </row>
    <row r="86" spans="1:8" x14ac:dyDescent="0.25">
      <c r="A86" s="52" t="s">
        <v>287</v>
      </c>
      <c r="B86" s="52" t="s">
        <v>288</v>
      </c>
      <c r="C86" s="53">
        <v>922101.42</v>
      </c>
      <c r="D86" s="53">
        <v>0</v>
      </c>
      <c r="E86" s="53">
        <v>0</v>
      </c>
      <c r="F86" s="53">
        <v>922101.42</v>
      </c>
      <c r="H86" s="54">
        <f t="shared" si="1"/>
        <v>0</v>
      </c>
    </row>
    <row r="87" spans="1:8" x14ac:dyDescent="0.25">
      <c r="A87" s="52" t="s">
        <v>289</v>
      </c>
      <c r="B87" s="52" t="s">
        <v>290</v>
      </c>
      <c r="C87" s="53">
        <v>10987.05</v>
      </c>
      <c r="D87" s="53">
        <v>2891</v>
      </c>
      <c r="E87" s="53">
        <v>0</v>
      </c>
      <c r="F87" s="53">
        <v>13878.05</v>
      </c>
      <c r="H87" s="54">
        <f t="shared" si="1"/>
        <v>2891</v>
      </c>
    </row>
    <row r="88" spans="1:8" x14ac:dyDescent="0.25">
      <c r="A88" s="52" t="s">
        <v>291</v>
      </c>
      <c r="B88" s="52" t="s">
        <v>292</v>
      </c>
      <c r="C88" s="53">
        <v>201395.86</v>
      </c>
      <c r="D88" s="53">
        <v>0</v>
      </c>
      <c r="E88" s="53">
        <v>0</v>
      </c>
      <c r="F88" s="53">
        <v>201395.86</v>
      </c>
      <c r="H88" s="54">
        <f t="shared" si="1"/>
        <v>0</v>
      </c>
    </row>
    <row r="89" spans="1:8" x14ac:dyDescent="0.25">
      <c r="A89" s="52" t="s">
        <v>293</v>
      </c>
      <c r="B89" s="52" t="s">
        <v>294</v>
      </c>
      <c r="C89" s="53">
        <v>970660</v>
      </c>
      <c r="D89" s="53">
        <v>0</v>
      </c>
      <c r="E89" s="53">
        <v>0</v>
      </c>
      <c r="F89" s="53">
        <v>970660</v>
      </c>
      <c r="H89" s="54">
        <f t="shared" si="1"/>
        <v>0</v>
      </c>
    </row>
    <row r="90" spans="1:8" x14ac:dyDescent="0.25">
      <c r="A90" s="52" t="s">
        <v>295</v>
      </c>
      <c r="B90" s="52" t="s">
        <v>296</v>
      </c>
      <c r="C90" s="53">
        <v>17495570.760000002</v>
      </c>
      <c r="D90" s="53">
        <v>0</v>
      </c>
      <c r="E90" s="53">
        <v>0</v>
      </c>
      <c r="F90" s="53">
        <v>17495570.760000002</v>
      </c>
      <c r="H90" s="54">
        <f t="shared" si="1"/>
        <v>0</v>
      </c>
    </row>
    <row r="91" spans="1:8" x14ac:dyDescent="0.25">
      <c r="A91" s="52" t="s">
        <v>297</v>
      </c>
      <c r="B91" s="52" t="s">
        <v>298</v>
      </c>
      <c r="C91" s="53">
        <v>42703816.009999998</v>
      </c>
      <c r="D91" s="53">
        <v>0</v>
      </c>
      <c r="E91" s="53">
        <v>0</v>
      </c>
      <c r="F91" s="53">
        <v>42703816.009999998</v>
      </c>
      <c r="H91" s="54">
        <f t="shared" si="1"/>
        <v>0</v>
      </c>
    </row>
    <row r="92" spans="1:8" x14ac:dyDescent="0.25">
      <c r="A92" s="52" t="s">
        <v>299</v>
      </c>
      <c r="B92" s="52" t="s">
        <v>300</v>
      </c>
      <c r="C92" s="53">
        <v>996248.5</v>
      </c>
      <c r="D92" s="53">
        <v>0</v>
      </c>
      <c r="E92" s="53">
        <v>0</v>
      </c>
      <c r="F92" s="53">
        <v>996248.5</v>
      </c>
      <c r="H92" s="54">
        <f t="shared" si="1"/>
        <v>0</v>
      </c>
    </row>
    <row r="93" spans="1:8" x14ac:dyDescent="0.25">
      <c r="A93" s="52" t="s">
        <v>301</v>
      </c>
      <c r="B93" s="52" t="s">
        <v>302</v>
      </c>
      <c r="C93" s="53">
        <v>7000</v>
      </c>
      <c r="D93" s="53">
        <v>0</v>
      </c>
      <c r="E93" s="53">
        <v>0</v>
      </c>
      <c r="F93" s="53">
        <v>7000</v>
      </c>
      <c r="H93" s="54">
        <f t="shared" si="1"/>
        <v>0</v>
      </c>
    </row>
    <row r="94" spans="1:8" x14ac:dyDescent="0.25">
      <c r="A94" s="52" t="s">
        <v>303</v>
      </c>
      <c r="B94" s="52" t="s">
        <v>304</v>
      </c>
      <c r="C94" s="53">
        <v>179128.68</v>
      </c>
      <c r="D94" s="53">
        <v>0</v>
      </c>
      <c r="E94" s="53">
        <v>0</v>
      </c>
      <c r="F94" s="53">
        <v>179128.68</v>
      </c>
      <c r="H94" s="54">
        <f t="shared" si="1"/>
        <v>0</v>
      </c>
    </row>
    <row r="95" spans="1:8" x14ac:dyDescent="0.25">
      <c r="A95" s="52" t="s">
        <v>305</v>
      </c>
      <c r="B95" s="52" t="s">
        <v>306</v>
      </c>
      <c r="C95" s="53">
        <v>2830063.5</v>
      </c>
      <c r="D95" s="53">
        <v>0</v>
      </c>
      <c r="E95" s="53">
        <v>0</v>
      </c>
      <c r="F95" s="53">
        <v>2830063.5</v>
      </c>
      <c r="H95" s="54">
        <f t="shared" si="1"/>
        <v>0</v>
      </c>
    </row>
    <row r="96" spans="1:8" x14ac:dyDescent="0.25">
      <c r="A96" s="52" t="s">
        <v>307</v>
      </c>
      <c r="B96" s="52" t="s">
        <v>308</v>
      </c>
      <c r="C96" s="53">
        <v>24615141.25</v>
      </c>
      <c r="D96" s="53">
        <v>0</v>
      </c>
      <c r="E96" s="53">
        <v>0</v>
      </c>
      <c r="F96" s="53">
        <v>24615141.25</v>
      </c>
      <c r="H96" s="54">
        <f t="shared" si="1"/>
        <v>0</v>
      </c>
    </row>
    <row r="97" spans="1:8" x14ac:dyDescent="0.25">
      <c r="A97" s="52" t="s">
        <v>309</v>
      </c>
      <c r="B97" s="52" t="s">
        <v>310</v>
      </c>
      <c r="C97" s="53">
        <v>1729071</v>
      </c>
      <c r="D97" s="53">
        <v>544792.5</v>
      </c>
      <c r="E97" s="53">
        <v>0</v>
      </c>
      <c r="F97" s="53">
        <v>2273863.5</v>
      </c>
      <c r="H97" s="54">
        <f t="shared" si="1"/>
        <v>544792.5</v>
      </c>
    </row>
    <row r="98" spans="1:8" x14ac:dyDescent="0.25">
      <c r="A98" s="52" t="s">
        <v>311</v>
      </c>
      <c r="B98" s="52" t="s">
        <v>312</v>
      </c>
      <c r="C98" s="53">
        <v>36508137.850000001</v>
      </c>
      <c r="D98" s="53">
        <v>227560.31</v>
      </c>
      <c r="E98" s="53">
        <v>0</v>
      </c>
      <c r="F98" s="53">
        <v>36735698.159999996</v>
      </c>
      <c r="H98" s="54">
        <f t="shared" si="1"/>
        <v>227560.31</v>
      </c>
    </row>
    <row r="99" spans="1:8" x14ac:dyDescent="0.25">
      <c r="A99" s="52" t="s">
        <v>313</v>
      </c>
      <c r="B99" s="52" t="s">
        <v>314</v>
      </c>
      <c r="C99" s="53">
        <v>93295032.709999993</v>
      </c>
      <c r="D99" s="53">
        <v>70800</v>
      </c>
      <c r="E99" s="53">
        <v>0</v>
      </c>
      <c r="F99" s="53">
        <v>93365832.709999993</v>
      </c>
      <c r="H99" s="54">
        <f t="shared" si="1"/>
        <v>70800</v>
      </c>
    </row>
    <row r="100" spans="1:8" x14ac:dyDescent="0.25">
      <c r="A100" s="52" t="s">
        <v>315</v>
      </c>
      <c r="B100" s="52" t="s">
        <v>316</v>
      </c>
      <c r="C100" s="53">
        <v>208902.19</v>
      </c>
      <c r="D100" s="53">
        <v>0</v>
      </c>
      <c r="E100" s="53">
        <v>0</v>
      </c>
      <c r="F100" s="53">
        <v>208902.19</v>
      </c>
      <c r="H100" s="54">
        <f t="shared" si="1"/>
        <v>0</v>
      </c>
    </row>
    <row r="101" spans="1:8" x14ac:dyDescent="0.25">
      <c r="A101" s="52" t="s">
        <v>317</v>
      </c>
      <c r="B101" s="52" t="s">
        <v>318</v>
      </c>
      <c r="C101" s="53">
        <v>878916.25</v>
      </c>
      <c r="D101" s="53">
        <v>0</v>
      </c>
      <c r="E101" s="53">
        <v>0</v>
      </c>
      <c r="F101" s="53">
        <v>878916.25</v>
      </c>
      <c r="H101" s="54">
        <f t="shared" si="1"/>
        <v>0</v>
      </c>
    </row>
    <row r="102" spans="1:8" x14ac:dyDescent="0.25">
      <c r="A102" s="52" t="s">
        <v>319</v>
      </c>
      <c r="B102" s="52" t="s">
        <v>320</v>
      </c>
      <c r="C102" s="53">
        <v>8438</v>
      </c>
      <c r="D102" s="53">
        <v>0</v>
      </c>
      <c r="E102" s="53">
        <v>0</v>
      </c>
      <c r="F102" s="53">
        <v>8438</v>
      </c>
      <c r="H102" s="54">
        <f t="shared" si="1"/>
        <v>0</v>
      </c>
    </row>
    <row r="103" spans="1:8" x14ac:dyDescent="0.25">
      <c r="A103" s="52" t="s">
        <v>321</v>
      </c>
      <c r="B103" s="52" t="s">
        <v>322</v>
      </c>
      <c r="C103" s="53">
        <v>4130</v>
      </c>
      <c r="D103" s="53">
        <v>0</v>
      </c>
      <c r="E103" s="53">
        <v>0</v>
      </c>
      <c r="F103" s="53">
        <v>4130</v>
      </c>
      <c r="H103" s="54">
        <f t="shared" si="1"/>
        <v>0</v>
      </c>
    </row>
    <row r="104" spans="1:8" x14ac:dyDescent="0.25">
      <c r="A104" s="52" t="s">
        <v>323</v>
      </c>
      <c r="B104" s="52" t="s">
        <v>324</v>
      </c>
      <c r="C104" s="53">
        <v>22769.95</v>
      </c>
      <c r="D104" s="53">
        <v>0</v>
      </c>
      <c r="E104" s="53">
        <v>0</v>
      </c>
      <c r="F104" s="53">
        <v>22769.95</v>
      </c>
      <c r="H104" s="54">
        <f t="shared" si="1"/>
        <v>0</v>
      </c>
    </row>
    <row r="105" spans="1:8" x14ac:dyDescent="0.25">
      <c r="A105" s="52" t="s">
        <v>325</v>
      </c>
      <c r="B105" s="52" t="s">
        <v>326</v>
      </c>
      <c r="C105" s="53">
        <v>10877391.720000001</v>
      </c>
      <c r="D105" s="53">
        <v>60175.89</v>
      </c>
      <c r="E105" s="53">
        <v>0</v>
      </c>
      <c r="F105" s="53">
        <v>10937567.609999999</v>
      </c>
      <c r="H105" s="54">
        <f t="shared" si="1"/>
        <v>60175.89</v>
      </c>
    </row>
    <row r="106" spans="1:8" x14ac:dyDescent="0.25">
      <c r="A106" s="52" t="s">
        <v>327</v>
      </c>
      <c r="B106" s="52" t="s">
        <v>328</v>
      </c>
      <c r="C106" s="53">
        <v>1800</v>
      </c>
      <c r="D106" s="53">
        <v>0</v>
      </c>
      <c r="E106" s="53">
        <v>0</v>
      </c>
      <c r="F106" s="53">
        <v>1800</v>
      </c>
      <c r="H106" s="54">
        <f t="shared" si="1"/>
        <v>0</v>
      </c>
    </row>
    <row r="107" spans="1:8" x14ac:dyDescent="0.25">
      <c r="A107" s="52" t="s">
        <v>329</v>
      </c>
      <c r="B107" s="52" t="s">
        <v>330</v>
      </c>
      <c r="C107" s="53">
        <v>999382.36</v>
      </c>
      <c r="D107" s="53">
        <v>0</v>
      </c>
      <c r="E107" s="53">
        <v>0</v>
      </c>
      <c r="F107" s="53">
        <v>999382.36</v>
      </c>
      <c r="H107" s="54">
        <f t="shared" si="1"/>
        <v>0</v>
      </c>
    </row>
    <row r="108" spans="1:8" x14ac:dyDescent="0.25">
      <c r="A108" s="52" t="s">
        <v>331</v>
      </c>
      <c r="B108" s="52" t="s">
        <v>332</v>
      </c>
      <c r="C108" s="53">
        <v>8315.82</v>
      </c>
      <c r="D108" s="53">
        <v>0</v>
      </c>
      <c r="E108" s="53">
        <v>0</v>
      </c>
      <c r="F108" s="53">
        <v>8315.82</v>
      </c>
      <c r="H108" s="54">
        <f t="shared" si="1"/>
        <v>0</v>
      </c>
    </row>
    <row r="109" spans="1:8" x14ac:dyDescent="0.25">
      <c r="A109" s="52" t="s">
        <v>333</v>
      </c>
      <c r="B109" s="52" t="s">
        <v>332</v>
      </c>
      <c r="C109" s="53">
        <v>24868124.23</v>
      </c>
      <c r="D109" s="53">
        <v>117885.27</v>
      </c>
      <c r="E109" s="53">
        <v>0</v>
      </c>
      <c r="F109" s="53">
        <v>24986009.5</v>
      </c>
      <c r="H109" s="54">
        <f t="shared" si="1"/>
        <v>117885.27</v>
      </c>
    </row>
    <row r="110" spans="1:8" x14ac:dyDescent="0.25">
      <c r="A110" s="52" t="s">
        <v>334</v>
      </c>
      <c r="B110" s="52" t="s">
        <v>335</v>
      </c>
      <c r="C110" s="53">
        <v>13334.96</v>
      </c>
      <c r="D110" s="53">
        <v>0</v>
      </c>
      <c r="E110" s="53">
        <v>0</v>
      </c>
      <c r="F110" s="53">
        <v>13334.96</v>
      </c>
      <c r="H110" s="54">
        <f t="shared" si="1"/>
        <v>0</v>
      </c>
    </row>
    <row r="111" spans="1:8" x14ac:dyDescent="0.25">
      <c r="A111" s="52" t="s">
        <v>336</v>
      </c>
      <c r="B111" s="52" t="s">
        <v>337</v>
      </c>
      <c r="C111" s="53">
        <v>899</v>
      </c>
      <c r="D111" s="53">
        <v>0</v>
      </c>
      <c r="E111" s="53">
        <v>0</v>
      </c>
      <c r="F111" s="53">
        <v>899</v>
      </c>
      <c r="H111" s="54">
        <f t="shared" si="1"/>
        <v>0</v>
      </c>
    </row>
    <row r="112" spans="1:8" x14ac:dyDescent="0.25">
      <c r="A112" s="52" t="s">
        <v>338</v>
      </c>
      <c r="B112" s="52" t="s">
        <v>339</v>
      </c>
      <c r="C112" s="53">
        <v>2112431.44</v>
      </c>
      <c r="D112" s="53">
        <v>0</v>
      </c>
      <c r="E112" s="53">
        <v>0</v>
      </c>
      <c r="F112" s="53">
        <v>2112431.44</v>
      </c>
      <c r="H112" s="54">
        <f t="shared" si="1"/>
        <v>0</v>
      </c>
    </row>
    <row r="113" spans="1:8" x14ac:dyDescent="0.25">
      <c r="A113" s="52" t="s">
        <v>340</v>
      </c>
      <c r="B113" s="52" t="s">
        <v>341</v>
      </c>
      <c r="C113" s="53">
        <v>1000</v>
      </c>
      <c r="D113" s="53">
        <v>0</v>
      </c>
      <c r="E113" s="53">
        <v>0</v>
      </c>
      <c r="F113" s="53">
        <v>1000</v>
      </c>
      <c r="H113" s="54">
        <f t="shared" si="1"/>
        <v>0</v>
      </c>
    </row>
    <row r="114" spans="1:8" x14ac:dyDescent="0.25">
      <c r="A114" s="52" t="s">
        <v>342</v>
      </c>
      <c r="B114" s="52" t="s">
        <v>343</v>
      </c>
      <c r="C114" s="53">
        <v>241774.54</v>
      </c>
      <c r="D114" s="53">
        <v>0</v>
      </c>
      <c r="E114" s="53">
        <v>0</v>
      </c>
      <c r="F114" s="53">
        <v>241774.54</v>
      </c>
      <c r="H114" s="54">
        <f t="shared" si="1"/>
        <v>0</v>
      </c>
    </row>
    <row r="115" spans="1:8" x14ac:dyDescent="0.25">
      <c r="A115" s="52" t="s">
        <v>344</v>
      </c>
      <c r="B115" s="52" t="s">
        <v>345</v>
      </c>
      <c r="C115" s="53">
        <v>5045.09</v>
      </c>
      <c r="D115" s="53">
        <v>0</v>
      </c>
      <c r="E115" s="53">
        <v>0</v>
      </c>
      <c r="F115" s="53">
        <v>5045.09</v>
      </c>
      <c r="H115" s="54">
        <f t="shared" si="1"/>
        <v>0</v>
      </c>
    </row>
    <row r="116" spans="1:8" x14ac:dyDescent="0.25">
      <c r="A116" s="52" t="s">
        <v>346</v>
      </c>
      <c r="B116" s="52" t="s">
        <v>347</v>
      </c>
      <c r="C116" s="53">
        <v>875044.27</v>
      </c>
      <c r="D116" s="53">
        <v>0</v>
      </c>
      <c r="E116" s="53">
        <v>0</v>
      </c>
      <c r="F116" s="53">
        <v>875044.27</v>
      </c>
      <c r="H116" s="54">
        <f t="shared" si="1"/>
        <v>0</v>
      </c>
    </row>
    <row r="117" spans="1:8" x14ac:dyDescent="0.25">
      <c r="A117" s="52" t="s">
        <v>348</v>
      </c>
      <c r="B117" s="52" t="s">
        <v>349</v>
      </c>
      <c r="C117" s="53">
        <v>521029.22</v>
      </c>
      <c r="D117" s="53">
        <v>0</v>
      </c>
      <c r="E117" s="53">
        <v>0</v>
      </c>
      <c r="F117" s="53">
        <v>521029.22</v>
      </c>
      <c r="H117" s="54">
        <f t="shared" si="1"/>
        <v>0</v>
      </c>
    </row>
    <row r="118" spans="1:8" x14ac:dyDescent="0.25">
      <c r="A118" s="52" t="s">
        <v>350</v>
      </c>
      <c r="B118" s="52" t="s">
        <v>349</v>
      </c>
      <c r="C118" s="53">
        <v>4559116.0999999996</v>
      </c>
      <c r="D118" s="53">
        <v>0</v>
      </c>
      <c r="E118" s="53">
        <v>0</v>
      </c>
      <c r="F118" s="53">
        <v>4559116.0999999996</v>
      </c>
      <c r="H118" s="54">
        <f t="shared" si="1"/>
        <v>0</v>
      </c>
    </row>
    <row r="119" spans="1:8" x14ac:dyDescent="0.25">
      <c r="A119" s="52" t="s">
        <v>351</v>
      </c>
      <c r="B119" s="52" t="s">
        <v>352</v>
      </c>
      <c r="C119" s="53">
        <v>749436.81</v>
      </c>
      <c r="D119" s="53">
        <v>0</v>
      </c>
      <c r="E119" s="53">
        <v>0</v>
      </c>
      <c r="F119" s="53">
        <v>749436.81</v>
      </c>
      <c r="H119" s="54">
        <f t="shared" si="1"/>
        <v>0</v>
      </c>
    </row>
    <row r="120" spans="1:8" x14ac:dyDescent="0.25">
      <c r="A120" s="52" t="s">
        <v>353</v>
      </c>
      <c r="B120" s="52" t="s">
        <v>354</v>
      </c>
      <c r="C120" s="53">
        <v>406464.73</v>
      </c>
      <c r="D120" s="53">
        <v>0</v>
      </c>
      <c r="E120" s="53">
        <v>0</v>
      </c>
      <c r="F120" s="53">
        <v>406464.73</v>
      </c>
      <c r="H120" s="54">
        <f t="shared" si="1"/>
        <v>0</v>
      </c>
    </row>
    <row r="121" spans="1:8" x14ac:dyDescent="0.25">
      <c r="A121" s="52" t="s">
        <v>355</v>
      </c>
      <c r="B121" s="52" t="s">
        <v>356</v>
      </c>
      <c r="C121" s="53">
        <v>3342694.07</v>
      </c>
      <c r="D121" s="53">
        <v>76867.53</v>
      </c>
      <c r="E121" s="53">
        <v>0</v>
      </c>
      <c r="F121" s="53">
        <v>3419561.6</v>
      </c>
      <c r="H121" s="54">
        <f t="shared" si="1"/>
        <v>76867.53</v>
      </c>
    </row>
    <row r="122" spans="1:8" x14ac:dyDescent="0.25">
      <c r="A122" s="52" t="s">
        <v>357</v>
      </c>
      <c r="B122" s="52" t="s">
        <v>358</v>
      </c>
      <c r="C122" s="53">
        <v>3650072.09</v>
      </c>
      <c r="D122" s="53">
        <v>57488.04</v>
      </c>
      <c r="E122" s="53">
        <v>0</v>
      </c>
      <c r="F122" s="53">
        <v>3707560.13</v>
      </c>
      <c r="H122" s="54">
        <f t="shared" si="1"/>
        <v>57488.04</v>
      </c>
    </row>
    <row r="123" spans="1:8" x14ac:dyDescent="0.25">
      <c r="A123" s="52" t="s">
        <v>359</v>
      </c>
      <c r="B123" s="52" t="s">
        <v>360</v>
      </c>
      <c r="C123" s="53">
        <v>1966910.95</v>
      </c>
      <c r="D123" s="53">
        <v>0</v>
      </c>
      <c r="E123" s="53">
        <v>0</v>
      </c>
      <c r="F123" s="53">
        <v>1966910.95</v>
      </c>
      <c r="H123" s="54">
        <f t="shared" si="1"/>
        <v>0</v>
      </c>
    </row>
    <row r="124" spans="1:8" x14ac:dyDescent="0.25">
      <c r="A124" s="52" t="s">
        <v>361</v>
      </c>
      <c r="B124" s="52" t="s">
        <v>362</v>
      </c>
      <c r="C124" s="53">
        <v>10749548.91</v>
      </c>
      <c r="D124" s="53">
        <v>0</v>
      </c>
      <c r="E124" s="53">
        <v>0</v>
      </c>
      <c r="F124" s="53">
        <v>10749548.91</v>
      </c>
      <c r="H124" s="54">
        <f t="shared" si="1"/>
        <v>0</v>
      </c>
    </row>
    <row r="125" spans="1:8" x14ac:dyDescent="0.25">
      <c r="A125" s="52" t="s">
        <v>363</v>
      </c>
      <c r="B125" s="52" t="s">
        <v>364</v>
      </c>
      <c r="C125" s="53">
        <v>35100</v>
      </c>
      <c r="D125" s="53">
        <v>0</v>
      </c>
      <c r="E125" s="53">
        <v>0</v>
      </c>
      <c r="F125" s="53">
        <v>35100</v>
      </c>
      <c r="H125" s="54">
        <f t="shared" si="1"/>
        <v>0</v>
      </c>
    </row>
    <row r="126" spans="1:8" x14ac:dyDescent="0.25">
      <c r="A126" s="52" t="s">
        <v>530</v>
      </c>
      <c r="B126" s="52" t="s">
        <v>531</v>
      </c>
      <c r="C126" s="53">
        <v>0</v>
      </c>
      <c r="D126" s="53">
        <v>555.08000000000004</v>
      </c>
      <c r="E126" s="53">
        <v>0</v>
      </c>
      <c r="F126" s="53">
        <v>555.08000000000004</v>
      </c>
      <c r="H126" s="54">
        <f t="shared" si="1"/>
        <v>555.08000000000004</v>
      </c>
    </row>
    <row r="127" spans="1:8" x14ac:dyDescent="0.25">
      <c r="A127" s="52" t="s">
        <v>365</v>
      </c>
      <c r="B127" s="52" t="s">
        <v>366</v>
      </c>
      <c r="C127" s="53">
        <v>729869.87</v>
      </c>
      <c r="D127" s="53">
        <v>0</v>
      </c>
      <c r="E127" s="53">
        <v>0</v>
      </c>
      <c r="F127" s="53">
        <v>729869.87</v>
      </c>
      <c r="H127" s="54">
        <f t="shared" si="1"/>
        <v>0</v>
      </c>
    </row>
    <row r="128" spans="1:8" x14ac:dyDescent="0.25">
      <c r="A128" s="52" t="s">
        <v>367</v>
      </c>
      <c r="B128" s="52" t="s">
        <v>368</v>
      </c>
      <c r="C128" s="53">
        <v>81710.399999999994</v>
      </c>
      <c r="D128" s="53">
        <v>0</v>
      </c>
      <c r="E128" s="53">
        <v>0</v>
      </c>
      <c r="F128" s="53">
        <v>81710.399999999994</v>
      </c>
      <c r="H128" s="54">
        <f t="shared" si="1"/>
        <v>0</v>
      </c>
    </row>
    <row r="129" spans="1:8" x14ac:dyDescent="0.25">
      <c r="A129" s="52" t="s">
        <v>369</v>
      </c>
      <c r="B129" s="52" t="s">
        <v>370</v>
      </c>
      <c r="C129" s="53">
        <v>89570.23</v>
      </c>
      <c r="D129" s="53">
        <v>0</v>
      </c>
      <c r="E129" s="53">
        <v>0</v>
      </c>
      <c r="F129" s="53">
        <v>89570.23</v>
      </c>
      <c r="H129" s="54">
        <f t="shared" si="1"/>
        <v>0</v>
      </c>
    </row>
    <row r="130" spans="1:8" x14ac:dyDescent="0.25">
      <c r="A130" s="52" t="s">
        <v>371</v>
      </c>
      <c r="B130" s="52" t="s">
        <v>372</v>
      </c>
      <c r="C130" s="53">
        <v>2749160.87</v>
      </c>
      <c r="D130" s="53">
        <v>0</v>
      </c>
      <c r="E130" s="53">
        <v>0</v>
      </c>
      <c r="F130" s="53">
        <v>2749160.87</v>
      </c>
      <c r="H130" s="54">
        <f t="shared" si="1"/>
        <v>0</v>
      </c>
    </row>
    <row r="131" spans="1:8" x14ac:dyDescent="0.25">
      <c r="A131" s="52" t="s">
        <v>373</v>
      </c>
      <c r="B131" s="52" t="s">
        <v>374</v>
      </c>
      <c r="C131" s="53">
        <v>691630.87</v>
      </c>
      <c r="D131" s="53">
        <v>0</v>
      </c>
      <c r="E131" s="53">
        <v>0</v>
      </c>
      <c r="F131" s="53">
        <v>691630.87</v>
      </c>
      <c r="H131" s="54">
        <f t="shared" ref="H131:H186" si="2">+D131-E131</f>
        <v>0</v>
      </c>
    </row>
    <row r="132" spans="1:8" x14ac:dyDescent="0.25">
      <c r="A132" s="52" t="s">
        <v>375</v>
      </c>
      <c r="B132" s="52" t="s">
        <v>376</v>
      </c>
      <c r="C132" s="53">
        <v>947238.86</v>
      </c>
      <c r="D132" s="53">
        <v>16198.49</v>
      </c>
      <c r="E132" s="53">
        <v>0</v>
      </c>
      <c r="F132" s="53">
        <v>963437.35</v>
      </c>
      <c r="H132" s="54">
        <f t="shared" si="2"/>
        <v>16198.49</v>
      </c>
    </row>
    <row r="133" spans="1:8" x14ac:dyDescent="0.25">
      <c r="A133" s="52" t="s">
        <v>377</v>
      </c>
      <c r="B133" s="52" t="s">
        <v>378</v>
      </c>
      <c r="C133" s="53">
        <v>2828</v>
      </c>
      <c r="D133" s="53">
        <v>0</v>
      </c>
      <c r="E133" s="53">
        <v>0</v>
      </c>
      <c r="F133" s="53">
        <v>2828</v>
      </c>
      <c r="H133" s="54">
        <f t="shared" si="2"/>
        <v>0</v>
      </c>
    </row>
    <row r="134" spans="1:8" x14ac:dyDescent="0.25">
      <c r="A134" s="52" t="s">
        <v>379</v>
      </c>
      <c r="B134" s="52" t="s">
        <v>380</v>
      </c>
      <c r="C134" s="53">
        <v>54980</v>
      </c>
      <c r="D134" s="53">
        <v>0</v>
      </c>
      <c r="E134" s="53">
        <v>0</v>
      </c>
      <c r="F134" s="53">
        <v>54980</v>
      </c>
      <c r="H134" s="54">
        <f t="shared" si="2"/>
        <v>0</v>
      </c>
    </row>
    <row r="135" spans="1:8" x14ac:dyDescent="0.25">
      <c r="A135" s="52" t="s">
        <v>381</v>
      </c>
      <c r="B135" s="52" t="s">
        <v>382</v>
      </c>
      <c r="C135" s="53">
        <v>199607.94</v>
      </c>
      <c r="D135" s="53">
        <v>0</v>
      </c>
      <c r="E135" s="53">
        <v>0</v>
      </c>
      <c r="F135" s="53">
        <v>199607.94</v>
      </c>
      <c r="H135" s="54">
        <f t="shared" si="2"/>
        <v>0</v>
      </c>
    </row>
    <row r="136" spans="1:8" x14ac:dyDescent="0.25">
      <c r="A136" s="52" t="s">
        <v>383</v>
      </c>
      <c r="B136" s="52" t="s">
        <v>384</v>
      </c>
      <c r="C136" s="53">
        <v>374.75</v>
      </c>
      <c r="D136" s="53">
        <v>0</v>
      </c>
      <c r="E136" s="53">
        <v>0</v>
      </c>
      <c r="F136" s="53">
        <v>374.75</v>
      </c>
      <c r="H136" s="54">
        <f t="shared" si="2"/>
        <v>0</v>
      </c>
    </row>
    <row r="137" spans="1:8" x14ac:dyDescent="0.25">
      <c r="A137" s="52" t="s">
        <v>385</v>
      </c>
      <c r="B137" s="52" t="s">
        <v>386</v>
      </c>
      <c r="C137" s="53">
        <v>-10565</v>
      </c>
      <c r="D137" s="53">
        <v>0</v>
      </c>
      <c r="E137" s="53">
        <v>0</v>
      </c>
      <c r="F137" s="53">
        <v>-10565</v>
      </c>
      <c r="H137" s="54">
        <f t="shared" si="2"/>
        <v>0</v>
      </c>
    </row>
    <row r="138" spans="1:8" x14ac:dyDescent="0.25">
      <c r="A138" s="52" t="s">
        <v>387</v>
      </c>
      <c r="B138" s="52" t="s">
        <v>388</v>
      </c>
      <c r="C138" s="53">
        <v>30687.64</v>
      </c>
      <c r="D138" s="53">
        <v>0</v>
      </c>
      <c r="E138" s="53">
        <v>0</v>
      </c>
      <c r="F138" s="53">
        <v>30687.64</v>
      </c>
      <c r="H138" s="54">
        <f t="shared" si="2"/>
        <v>0</v>
      </c>
    </row>
    <row r="139" spans="1:8" x14ac:dyDescent="0.25">
      <c r="A139" s="52" t="s">
        <v>389</v>
      </c>
      <c r="B139" s="52" t="s">
        <v>390</v>
      </c>
      <c r="C139" s="53">
        <v>19970.72</v>
      </c>
      <c r="D139" s="53">
        <v>0</v>
      </c>
      <c r="E139" s="53">
        <v>0</v>
      </c>
      <c r="F139" s="53">
        <v>19970.72</v>
      </c>
      <c r="H139" s="54">
        <f t="shared" si="2"/>
        <v>0</v>
      </c>
    </row>
    <row r="140" spans="1:8" x14ac:dyDescent="0.25">
      <c r="A140" s="52" t="s">
        <v>391</v>
      </c>
      <c r="B140" s="52" t="s">
        <v>392</v>
      </c>
      <c r="C140" s="53">
        <v>4426.92</v>
      </c>
      <c r="D140" s="53">
        <v>0</v>
      </c>
      <c r="E140" s="53">
        <v>0</v>
      </c>
      <c r="F140" s="53">
        <v>4426.92</v>
      </c>
      <c r="H140" s="54">
        <f t="shared" si="2"/>
        <v>0</v>
      </c>
    </row>
    <row r="141" spans="1:8" x14ac:dyDescent="0.25">
      <c r="A141" s="52" t="s">
        <v>393</v>
      </c>
      <c r="B141" s="52" t="s">
        <v>394</v>
      </c>
      <c r="C141" s="53">
        <v>93803.68</v>
      </c>
      <c r="D141" s="53">
        <v>0</v>
      </c>
      <c r="E141" s="53">
        <v>0</v>
      </c>
      <c r="F141" s="53">
        <v>93803.68</v>
      </c>
      <c r="H141" s="54">
        <f t="shared" si="2"/>
        <v>0</v>
      </c>
    </row>
    <row r="142" spans="1:8" x14ac:dyDescent="0.25">
      <c r="A142" s="52" t="s">
        <v>395</v>
      </c>
      <c r="B142" s="52" t="s">
        <v>396</v>
      </c>
      <c r="C142" s="53">
        <v>276309.49</v>
      </c>
      <c r="D142" s="53">
        <v>0</v>
      </c>
      <c r="E142" s="53">
        <v>0</v>
      </c>
      <c r="F142" s="53">
        <v>276309.49</v>
      </c>
      <c r="H142" s="54">
        <f t="shared" si="2"/>
        <v>0</v>
      </c>
    </row>
    <row r="143" spans="1:8" x14ac:dyDescent="0.25">
      <c r="A143" s="52" t="s">
        <v>397</v>
      </c>
      <c r="B143" s="52" t="s">
        <v>398</v>
      </c>
      <c r="C143" s="53">
        <v>545866.14</v>
      </c>
      <c r="D143" s="53">
        <v>0</v>
      </c>
      <c r="E143" s="53">
        <v>0</v>
      </c>
      <c r="F143" s="53">
        <v>545866.14</v>
      </c>
      <c r="H143" s="54">
        <f t="shared" si="2"/>
        <v>0</v>
      </c>
    </row>
    <row r="144" spans="1:8" x14ac:dyDescent="0.25">
      <c r="A144" s="52" t="s">
        <v>399</v>
      </c>
      <c r="B144" s="52" t="s">
        <v>400</v>
      </c>
      <c r="C144" s="53">
        <v>81594.33</v>
      </c>
      <c r="D144" s="53">
        <v>0</v>
      </c>
      <c r="E144" s="53">
        <v>0</v>
      </c>
      <c r="F144" s="53">
        <v>81594.33</v>
      </c>
      <c r="H144" s="54">
        <f t="shared" si="2"/>
        <v>0</v>
      </c>
    </row>
    <row r="145" spans="1:8" x14ac:dyDescent="0.25">
      <c r="A145" s="52" t="s">
        <v>401</v>
      </c>
      <c r="B145" s="52" t="s">
        <v>402</v>
      </c>
      <c r="C145" s="53">
        <v>6044.85</v>
      </c>
      <c r="D145" s="53">
        <v>0</v>
      </c>
      <c r="E145" s="53">
        <v>0</v>
      </c>
      <c r="F145" s="53">
        <v>6044.85</v>
      </c>
      <c r="H145" s="54">
        <f t="shared" si="2"/>
        <v>0</v>
      </c>
    </row>
    <row r="146" spans="1:8" x14ac:dyDescent="0.25">
      <c r="A146" s="52" t="s">
        <v>403</v>
      </c>
      <c r="B146" s="52" t="s">
        <v>404</v>
      </c>
      <c r="C146" s="53">
        <v>28997.8</v>
      </c>
      <c r="D146" s="53">
        <v>0</v>
      </c>
      <c r="E146" s="53">
        <v>0</v>
      </c>
      <c r="F146" s="53">
        <v>28997.8</v>
      </c>
      <c r="H146" s="54">
        <f t="shared" si="2"/>
        <v>0</v>
      </c>
    </row>
    <row r="147" spans="1:8" x14ac:dyDescent="0.25">
      <c r="A147" s="52" t="s">
        <v>405</v>
      </c>
      <c r="B147" s="52" t="s">
        <v>406</v>
      </c>
      <c r="C147" s="53">
        <v>4225464.87</v>
      </c>
      <c r="D147" s="53">
        <v>0</v>
      </c>
      <c r="E147" s="53">
        <v>0</v>
      </c>
      <c r="F147" s="53">
        <v>4225464.87</v>
      </c>
      <c r="H147" s="54">
        <f t="shared" si="2"/>
        <v>0</v>
      </c>
    </row>
    <row r="148" spans="1:8" x14ac:dyDescent="0.25">
      <c r="A148" s="52" t="s">
        <v>407</v>
      </c>
      <c r="B148" s="52" t="s">
        <v>408</v>
      </c>
      <c r="C148" s="53">
        <v>36041453.710000001</v>
      </c>
      <c r="D148" s="53">
        <v>891041.16</v>
      </c>
      <c r="E148" s="53">
        <v>210984.48</v>
      </c>
      <c r="F148" s="53">
        <v>36721510.390000001</v>
      </c>
      <c r="H148" s="54">
        <f t="shared" si="2"/>
        <v>680056.68</v>
      </c>
    </row>
    <row r="149" spans="1:8" x14ac:dyDescent="0.25">
      <c r="A149" s="52" t="s">
        <v>409</v>
      </c>
      <c r="B149" s="52" t="s">
        <v>410</v>
      </c>
      <c r="C149" s="53">
        <v>56144395.020000003</v>
      </c>
      <c r="D149" s="53">
        <v>1376063.74</v>
      </c>
      <c r="E149" s="53">
        <v>316476.71999999997</v>
      </c>
      <c r="F149" s="53">
        <v>57203982.039999999</v>
      </c>
      <c r="H149" s="54">
        <f t="shared" si="2"/>
        <v>1059587.02</v>
      </c>
    </row>
    <row r="150" spans="1:8" x14ac:dyDescent="0.25">
      <c r="A150" s="52" t="s">
        <v>411</v>
      </c>
      <c r="B150" s="52" t="s">
        <v>412</v>
      </c>
      <c r="C150" s="53">
        <v>223216.53</v>
      </c>
      <c r="D150" s="53">
        <v>0</v>
      </c>
      <c r="E150" s="53">
        <v>0</v>
      </c>
      <c r="F150" s="53">
        <v>223216.53</v>
      </c>
      <c r="H150" s="54">
        <f t="shared" si="2"/>
        <v>0</v>
      </c>
    </row>
    <row r="151" spans="1:8" x14ac:dyDescent="0.25">
      <c r="A151" s="52" t="s">
        <v>413</v>
      </c>
      <c r="B151" s="52" t="s">
        <v>414</v>
      </c>
      <c r="C151" s="53">
        <v>673212.38</v>
      </c>
      <c r="D151" s="53">
        <v>0</v>
      </c>
      <c r="E151" s="53">
        <v>0</v>
      </c>
      <c r="F151" s="53">
        <v>673212.38</v>
      </c>
      <c r="H151" s="54">
        <f t="shared" si="2"/>
        <v>0</v>
      </c>
    </row>
    <row r="152" spans="1:8" x14ac:dyDescent="0.25">
      <c r="A152" s="52" t="s">
        <v>415</v>
      </c>
      <c r="B152" s="52" t="s">
        <v>416</v>
      </c>
      <c r="C152" s="53">
        <v>220996.81</v>
      </c>
      <c r="D152" s="53">
        <v>0</v>
      </c>
      <c r="E152" s="53">
        <v>0</v>
      </c>
      <c r="F152" s="53">
        <v>220996.81</v>
      </c>
      <c r="H152" s="54">
        <f t="shared" si="2"/>
        <v>0</v>
      </c>
    </row>
    <row r="153" spans="1:8" x14ac:dyDescent="0.25">
      <c r="A153" s="52" t="s">
        <v>417</v>
      </c>
      <c r="B153" s="52" t="s">
        <v>418</v>
      </c>
      <c r="C153" s="53">
        <v>11934.05</v>
      </c>
      <c r="D153" s="53">
        <v>0</v>
      </c>
      <c r="E153" s="53">
        <v>0</v>
      </c>
      <c r="F153" s="53">
        <v>11934.05</v>
      </c>
      <c r="H153" s="54">
        <f t="shared" si="2"/>
        <v>0</v>
      </c>
    </row>
    <row r="154" spans="1:8" x14ac:dyDescent="0.25">
      <c r="A154" s="52" t="s">
        <v>419</v>
      </c>
      <c r="B154" s="52" t="s">
        <v>420</v>
      </c>
      <c r="C154" s="53">
        <v>3169</v>
      </c>
      <c r="D154" s="53">
        <v>0</v>
      </c>
      <c r="F154" s="53">
        <v>2637</v>
      </c>
      <c r="H154" s="54">
        <f t="shared" si="2"/>
        <v>0</v>
      </c>
    </row>
    <row r="155" spans="1:8" x14ac:dyDescent="0.25">
      <c r="A155" s="52" t="s">
        <v>421</v>
      </c>
      <c r="B155" s="52" t="s">
        <v>422</v>
      </c>
      <c r="C155" s="53">
        <v>900</v>
      </c>
      <c r="D155" s="53">
        <v>0</v>
      </c>
      <c r="E155" s="53">
        <v>0</v>
      </c>
      <c r="F155" s="53">
        <v>900</v>
      </c>
      <c r="H155" s="54">
        <f t="shared" si="2"/>
        <v>0</v>
      </c>
    </row>
    <row r="156" spans="1:8" x14ac:dyDescent="0.25">
      <c r="A156" s="52" t="s">
        <v>423</v>
      </c>
      <c r="B156" s="52" t="s">
        <v>424</v>
      </c>
      <c r="C156" s="53">
        <v>303456.71999999997</v>
      </c>
      <c r="D156" s="53">
        <v>0</v>
      </c>
      <c r="E156" s="53">
        <v>0</v>
      </c>
      <c r="F156" s="53">
        <v>303456.71999999997</v>
      </c>
      <c r="H156" s="54">
        <f t="shared" si="2"/>
        <v>0</v>
      </c>
    </row>
    <row r="157" spans="1:8" x14ac:dyDescent="0.25">
      <c r="A157" s="52" t="s">
        <v>425</v>
      </c>
      <c r="B157" s="52" t="s">
        <v>426</v>
      </c>
      <c r="C157" s="53">
        <v>14609.3</v>
      </c>
      <c r="D157" s="53">
        <v>267.98</v>
      </c>
      <c r="E157" s="53">
        <v>0</v>
      </c>
      <c r="F157" s="53">
        <v>14877.28</v>
      </c>
      <c r="H157" s="54">
        <f t="shared" si="2"/>
        <v>267.98</v>
      </c>
    </row>
    <row r="158" spans="1:8" x14ac:dyDescent="0.25">
      <c r="A158" s="52" t="s">
        <v>427</v>
      </c>
      <c r="B158" s="52" t="s">
        <v>428</v>
      </c>
      <c r="C158" s="53">
        <v>391236.89</v>
      </c>
      <c r="D158" s="53">
        <v>0</v>
      </c>
      <c r="E158" s="53">
        <v>0</v>
      </c>
      <c r="F158" s="53">
        <v>391236.89</v>
      </c>
      <c r="H158" s="54">
        <f t="shared" si="2"/>
        <v>0</v>
      </c>
    </row>
    <row r="159" spans="1:8" x14ac:dyDescent="0.25">
      <c r="A159" s="52" t="s">
        <v>429</v>
      </c>
      <c r="B159" s="52" t="s">
        <v>430</v>
      </c>
      <c r="C159" s="53">
        <v>818087.64</v>
      </c>
      <c r="D159" s="53">
        <v>0</v>
      </c>
      <c r="E159" s="53">
        <v>0</v>
      </c>
      <c r="F159" s="53">
        <v>818087.64</v>
      </c>
      <c r="H159" s="54">
        <f t="shared" si="2"/>
        <v>0</v>
      </c>
    </row>
    <row r="160" spans="1:8" x14ac:dyDescent="0.25">
      <c r="A160" s="52" t="s">
        <v>431</v>
      </c>
      <c r="B160" s="52" t="s">
        <v>432</v>
      </c>
      <c r="C160" s="53">
        <v>-1906361.45</v>
      </c>
      <c r="D160" s="53">
        <v>0</v>
      </c>
      <c r="E160" s="53">
        <v>0</v>
      </c>
      <c r="F160" s="53">
        <v>-1906361.45</v>
      </c>
      <c r="H160" s="54">
        <f t="shared" si="2"/>
        <v>0</v>
      </c>
    </row>
    <row r="161" spans="1:8" x14ac:dyDescent="0.25">
      <c r="A161" s="52" t="s">
        <v>433</v>
      </c>
      <c r="B161" s="52" t="s">
        <v>434</v>
      </c>
      <c r="C161" s="53">
        <v>39833.440000000002</v>
      </c>
      <c r="D161" s="53">
        <v>7602.61</v>
      </c>
      <c r="E161" s="53">
        <v>0</v>
      </c>
      <c r="F161" s="53">
        <v>47436.05</v>
      </c>
      <c r="H161" s="54">
        <f t="shared" si="2"/>
        <v>7602.61</v>
      </c>
    </row>
    <row r="162" spans="1:8" x14ac:dyDescent="0.25">
      <c r="A162" s="52" t="s">
        <v>435</v>
      </c>
      <c r="B162" s="52" t="s">
        <v>436</v>
      </c>
      <c r="C162" s="53">
        <v>18316.54</v>
      </c>
      <c r="D162" s="53">
        <v>0</v>
      </c>
      <c r="E162" s="53">
        <v>0</v>
      </c>
      <c r="F162" s="53">
        <v>18316.54</v>
      </c>
      <c r="H162" s="54">
        <f t="shared" si="2"/>
        <v>0</v>
      </c>
    </row>
    <row r="163" spans="1:8" x14ac:dyDescent="0.25">
      <c r="A163" s="52" t="s">
        <v>437</v>
      </c>
      <c r="B163" s="52" t="s">
        <v>438</v>
      </c>
      <c r="C163" s="53">
        <v>9193284.7200000007</v>
      </c>
      <c r="D163" s="53">
        <v>54515.42</v>
      </c>
      <c r="E163" s="53">
        <v>0</v>
      </c>
      <c r="F163" s="53">
        <v>9247800.1400000006</v>
      </c>
      <c r="H163" s="54">
        <f t="shared" si="2"/>
        <v>54515.42</v>
      </c>
    </row>
    <row r="164" spans="1:8" x14ac:dyDescent="0.25">
      <c r="A164" s="52" t="s">
        <v>439</v>
      </c>
      <c r="B164" s="52" t="s">
        <v>440</v>
      </c>
      <c r="C164" s="53">
        <v>110230.02</v>
      </c>
      <c r="D164" s="53">
        <v>16200.94</v>
      </c>
      <c r="E164" s="53">
        <v>0</v>
      </c>
      <c r="F164" s="53">
        <v>126430.96</v>
      </c>
      <c r="H164" s="54">
        <f t="shared" si="2"/>
        <v>16200.94</v>
      </c>
    </row>
    <row r="165" spans="1:8" x14ac:dyDescent="0.25">
      <c r="A165" s="52" t="s">
        <v>441</v>
      </c>
      <c r="B165" s="52" t="s">
        <v>442</v>
      </c>
      <c r="C165" s="53">
        <v>41340529.979999997</v>
      </c>
      <c r="D165" s="53">
        <v>206254.23</v>
      </c>
      <c r="E165" s="53">
        <v>65207.12</v>
      </c>
      <c r="F165" s="53">
        <v>41481577.090000004</v>
      </c>
      <c r="H165" s="54">
        <f t="shared" si="2"/>
        <v>141047.11000000002</v>
      </c>
    </row>
    <row r="166" spans="1:8" x14ac:dyDescent="0.25">
      <c r="A166" s="52" t="s">
        <v>443</v>
      </c>
      <c r="B166" s="52" t="s">
        <v>444</v>
      </c>
      <c r="C166" s="53">
        <v>2582283.13</v>
      </c>
      <c r="D166" s="53">
        <v>3090.2</v>
      </c>
      <c r="E166" s="53">
        <v>0</v>
      </c>
      <c r="F166" s="53">
        <v>2585373.33</v>
      </c>
      <c r="H166" s="54">
        <f t="shared" si="2"/>
        <v>3090.2</v>
      </c>
    </row>
    <row r="167" spans="1:8" x14ac:dyDescent="0.25">
      <c r="A167" s="52" t="s">
        <v>445</v>
      </c>
      <c r="B167" s="52" t="s">
        <v>446</v>
      </c>
      <c r="C167" s="53">
        <v>331561.17</v>
      </c>
      <c r="D167" s="53">
        <v>0</v>
      </c>
      <c r="E167" s="53">
        <v>0</v>
      </c>
      <c r="F167" s="53">
        <v>331561.17</v>
      </c>
      <c r="H167" s="54">
        <f t="shared" si="2"/>
        <v>0</v>
      </c>
    </row>
    <row r="168" spans="1:8" x14ac:dyDescent="0.25">
      <c r="A168" s="52" t="s">
        <v>447</v>
      </c>
      <c r="B168" s="52" t="s">
        <v>448</v>
      </c>
      <c r="C168" s="53">
        <v>2014291.33</v>
      </c>
      <c r="D168" s="53">
        <v>17578.16</v>
      </c>
      <c r="E168" s="53">
        <v>6277.6</v>
      </c>
      <c r="F168" s="53">
        <v>2025591.89</v>
      </c>
      <c r="H168" s="54">
        <f t="shared" si="2"/>
        <v>11300.56</v>
      </c>
    </row>
    <row r="169" spans="1:8" x14ac:dyDescent="0.25">
      <c r="A169" s="52" t="s">
        <v>449</v>
      </c>
      <c r="B169" s="52" t="s">
        <v>450</v>
      </c>
      <c r="C169" s="53">
        <v>8912495.2899999991</v>
      </c>
      <c r="D169" s="53">
        <v>5505.48</v>
      </c>
      <c r="E169" s="53">
        <v>2891</v>
      </c>
      <c r="F169" s="53">
        <v>8915109.7699999996</v>
      </c>
      <c r="H169" s="54">
        <f t="shared" si="2"/>
        <v>2614.4799999999996</v>
      </c>
    </row>
    <row r="170" spans="1:8" x14ac:dyDescent="0.25">
      <c r="A170" s="52" t="s">
        <v>451</v>
      </c>
      <c r="B170" s="52" t="s">
        <v>452</v>
      </c>
      <c r="C170" s="53">
        <v>195</v>
      </c>
      <c r="D170" s="53">
        <v>0</v>
      </c>
      <c r="E170" s="53">
        <v>0</v>
      </c>
      <c r="F170" s="53">
        <v>195</v>
      </c>
      <c r="H170" s="54">
        <f t="shared" si="2"/>
        <v>0</v>
      </c>
    </row>
    <row r="171" spans="1:8" x14ac:dyDescent="0.25">
      <c r="A171" s="52" t="s">
        <v>453</v>
      </c>
      <c r="B171" s="52" t="s">
        <v>454</v>
      </c>
      <c r="C171" s="53">
        <v>102088.89</v>
      </c>
      <c r="D171" s="53">
        <v>0</v>
      </c>
      <c r="E171" s="53">
        <v>0</v>
      </c>
      <c r="F171" s="53">
        <v>102088.89</v>
      </c>
      <c r="H171" s="54">
        <f t="shared" si="2"/>
        <v>0</v>
      </c>
    </row>
    <row r="172" spans="1:8" x14ac:dyDescent="0.25">
      <c r="A172" s="52" t="s">
        <v>455</v>
      </c>
      <c r="B172" s="52" t="s">
        <v>456</v>
      </c>
      <c r="C172" s="53">
        <v>508689.73</v>
      </c>
      <c r="D172" s="53">
        <v>1137.8599999999999</v>
      </c>
      <c r="E172" s="53">
        <v>0</v>
      </c>
      <c r="F172" s="53">
        <v>509827.59</v>
      </c>
      <c r="H172" s="54">
        <f t="shared" si="2"/>
        <v>1137.8599999999999</v>
      </c>
    </row>
    <row r="173" spans="1:8" x14ac:dyDescent="0.25">
      <c r="A173" s="52" t="s">
        <v>457</v>
      </c>
      <c r="B173" s="52" t="s">
        <v>458</v>
      </c>
      <c r="C173" s="53">
        <v>219655.18</v>
      </c>
      <c r="D173" s="53">
        <v>0</v>
      </c>
      <c r="E173" s="53">
        <v>0</v>
      </c>
      <c r="F173" s="53">
        <v>219655.18</v>
      </c>
      <c r="H173" s="54">
        <f t="shared" si="2"/>
        <v>0</v>
      </c>
    </row>
    <row r="174" spans="1:8" x14ac:dyDescent="0.25">
      <c r="A174" s="52" t="s">
        <v>459</v>
      </c>
      <c r="B174" s="52" t="s">
        <v>460</v>
      </c>
      <c r="C174" s="53">
        <v>3392229.71</v>
      </c>
      <c r="D174" s="53">
        <v>0</v>
      </c>
      <c r="E174" s="53">
        <v>0</v>
      </c>
      <c r="F174" s="53">
        <v>3392229.71</v>
      </c>
      <c r="H174" s="54">
        <f t="shared" si="2"/>
        <v>0</v>
      </c>
    </row>
    <row r="175" spans="1:8" x14ac:dyDescent="0.25">
      <c r="A175" s="52" t="s">
        <v>461</v>
      </c>
      <c r="B175" s="52" t="s">
        <v>462</v>
      </c>
      <c r="C175" s="53">
        <v>2816000</v>
      </c>
      <c r="D175" s="53">
        <v>0</v>
      </c>
      <c r="E175" s="53">
        <v>0</v>
      </c>
      <c r="F175" s="53">
        <v>2816000</v>
      </c>
      <c r="H175" s="54">
        <f t="shared" si="2"/>
        <v>0</v>
      </c>
    </row>
    <row r="176" spans="1:8" x14ac:dyDescent="0.25">
      <c r="A176" s="52" t="s">
        <v>463</v>
      </c>
      <c r="B176" s="52" t="s">
        <v>464</v>
      </c>
      <c r="C176" s="53">
        <v>1184623.7</v>
      </c>
      <c r="D176" s="53">
        <v>22210</v>
      </c>
      <c r="E176" s="53">
        <v>0</v>
      </c>
      <c r="F176" s="53">
        <v>1206833.7</v>
      </c>
      <c r="H176" s="54">
        <f t="shared" si="2"/>
        <v>22210</v>
      </c>
    </row>
    <row r="177" spans="1:8" x14ac:dyDescent="0.25">
      <c r="A177" s="52" t="s">
        <v>465</v>
      </c>
      <c r="B177" s="52" t="s">
        <v>466</v>
      </c>
      <c r="C177" s="53">
        <v>43763.22</v>
      </c>
      <c r="D177" s="53">
        <v>355.82</v>
      </c>
      <c r="E177" s="53">
        <v>0</v>
      </c>
      <c r="F177" s="53">
        <v>44119.040000000001</v>
      </c>
      <c r="H177" s="54">
        <f t="shared" si="2"/>
        <v>355.82</v>
      </c>
    </row>
    <row r="178" spans="1:8" x14ac:dyDescent="0.25">
      <c r="A178" s="52" t="s">
        <v>467</v>
      </c>
      <c r="B178" s="52" t="s">
        <v>468</v>
      </c>
      <c r="C178" s="53">
        <v>801830.33</v>
      </c>
      <c r="D178" s="53">
        <v>0</v>
      </c>
      <c r="E178" s="53">
        <v>0</v>
      </c>
      <c r="F178" s="53">
        <v>801830.33</v>
      </c>
      <c r="H178" s="54">
        <f t="shared" si="2"/>
        <v>0</v>
      </c>
    </row>
    <row r="179" spans="1:8" x14ac:dyDescent="0.25">
      <c r="A179" s="52" t="s">
        <v>469</v>
      </c>
      <c r="B179" s="52" t="s">
        <v>470</v>
      </c>
      <c r="C179" s="53">
        <v>5249431.38</v>
      </c>
      <c r="D179" s="53">
        <v>0</v>
      </c>
      <c r="E179" s="53">
        <v>0</v>
      </c>
      <c r="F179" s="53">
        <v>5249431.38</v>
      </c>
      <c r="H179" s="54">
        <f t="shared" si="2"/>
        <v>0</v>
      </c>
    </row>
    <row r="180" spans="1:8" x14ac:dyDescent="0.25">
      <c r="A180" s="52" t="s">
        <v>471</v>
      </c>
      <c r="B180" s="52" t="s">
        <v>472</v>
      </c>
      <c r="C180" s="53">
        <v>4166918.33</v>
      </c>
      <c r="D180" s="53">
        <v>20000</v>
      </c>
      <c r="E180" s="53">
        <v>0</v>
      </c>
      <c r="F180" s="53">
        <v>4186918.33</v>
      </c>
      <c r="H180" s="54">
        <f t="shared" si="2"/>
        <v>20000</v>
      </c>
    </row>
    <row r="181" spans="1:8" x14ac:dyDescent="0.25">
      <c r="A181" s="52" t="s">
        <v>473</v>
      </c>
      <c r="B181" s="52" t="s">
        <v>474</v>
      </c>
      <c r="C181" s="53">
        <v>26419900.489999998</v>
      </c>
      <c r="D181" s="53">
        <v>0</v>
      </c>
      <c r="E181" s="53">
        <v>0</v>
      </c>
      <c r="F181" s="53">
        <v>26419900.489999998</v>
      </c>
      <c r="H181" s="54">
        <f t="shared" si="2"/>
        <v>0</v>
      </c>
    </row>
    <row r="182" spans="1:8" x14ac:dyDescent="0.25">
      <c r="A182" s="52" t="s">
        <v>475</v>
      </c>
      <c r="B182" s="52" t="s">
        <v>476</v>
      </c>
      <c r="C182" s="53">
        <v>4019745.84</v>
      </c>
      <c r="D182" s="53">
        <v>528819.16</v>
      </c>
      <c r="E182" s="53">
        <v>528819.16</v>
      </c>
      <c r="F182" s="53">
        <v>4019745.84</v>
      </c>
      <c r="H182" s="54">
        <f t="shared" si="2"/>
        <v>0</v>
      </c>
    </row>
    <row r="183" spans="1:8" x14ac:dyDescent="0.25">
      <c r="A183" s="52" t="s">
        <v>477</v>
      </c>
      <c r="B183" s="52" t="s">
        <v>478</v>
      </c>
      <c r="C183" s="53">
        <v>5009968.63</v>
      </c>
      <c r="D183" s="53">
        <v>0</v>
      </c>
      <c r="E183" s="53">
        <v>0</v>
      </c>
      <c r="F183" s="53">
        <v>5009968.63</v>
      </c>
      <c r="H183" s="54">
        <f t="shared" si="2"/>
        <v>0</v>
      </c>
    </row>
    <row r="184" spans="1:8" x14ac:dyDescent="0.25">
      <c r="A184" s="52" t="s">
        <v>479</v>
      </c>
      <c r="B184" s="52" t="s">
        <v>480</v>
      </c>
      <c r="C184" s="53">
        <v>1057485.2</v>
      </c>
      <c r="D184" s="53">
        <v>0</v>
      </c>
      <c r="E184" s="53">
        <v>0</v>
      </c>
      <c r="F184" s="53">
        <v>1057485.2</v>
      </c>
      <c r="H184" s="54">
        <f t="shared" si="2"/>
        <v>0</v>
      </c>
    </row>
    <row r="185" spans="1:8" x14ac:dyDescent="0.25">
      <c r="A185" s="52" t="s">
        <v>481</v>
      </c>
      <c r="B185" s="52" t="s">
        <v>478</v>
      </c>
      <c r="C185" s="53">
        <v>19893731.390000001</v>
      </c>
      <c r="D185" s="53">
        <v>0</v>
      </c>
      <c r="E185" s="53">
        <v>0</v>
      </c>
      <c r="F185" s="53">
        <v>19893731.390000001</v>
      </c>
      <c r="H185" s="54">
        <f t="shared" si="2"/>
        <v>0</v>
      </c>
    </row>
    <row r="186" spans="1:8" x14ac:dyDescent="0.25">
      <c r="H186" s="54">
        <f t="shared" si="2"/>
        <v>0</v>
      </c>
    </row>
    <row r="187" spans="1:8" x14ac:dyDescent="0.25">
      <c r="H187" s="54">
        <f>SUM(H2:H186)</f>
        <v>61911128.960000016</v>
      </c>
    </row>
  </sheetData>
  <pageMargins left="0.7" right="0.7" top="0.75" bottom="0.7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4EA9A-86ED-4F07-A1E1-B39E098726E1}">
  <dimension ref="A8:L43"/>
  <sheetViews>
    <sheetView view="pageBreakPreview" topLeftCell="A7" zoomScale="60" zoomScaleNormal="100" workbookViewId="0">
      <selection activeCell="Q36" sqref="Q36"/>
    </sheetView>
  </sheetViews>
  <sheetFormatPr baseColWidth="10" defaultRowHeight="15" x14ac:dyDescent="0.25"/>
  <cols>
    <col min="1" max="1" width="34" bestFit="1" customWidth="1"/>
    <col min="2" max="2" width="23.7109375" bestFit="1" customWidth="1"/>
    <col min="3" max="3" width="16.85546875" hidden="1" customWidth="1"/>
    <col min="4" max="4" width="15.85546875" hidden="1" customWidth="1"/>
    <col min="5" max="5" width="14.140625" hidden="1" customWidth="1"/>
    <col min="6" max="6" width="16.5703125" hidden="1" customWidth="1"/>
    <col min="7" max="7" width="16.140625" hidden="1" customWidth="1"/>
    <col min="8" max="8" width="15.85546875" hidden="1" customWidth="1"/>
    <col min="9" max="9" width="15.140625" hidden="1" customWidth="1"/>
    <col min="10" max="10" width="17" hidden="1" customWidth="1"/>
    <col min="11" max="12" width="18" hidden="1" customWidth="1"/>
  </cols>
  <sheetData>
    <row r="8" spans="1:12" ht="15.75" x14ac:dyDescent="0.25">
      <c r="A8" s="122" t="s">
        <v>514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12" ht="15.75" x14ac:dyDescent="0.25">
      <c r="A9" s="71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5.75" x14ac:dyDescent="0.25">
      <c r="A10" s="71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.75" x14ac:dyDescent="0.25">
      <c r="A11" s="124" t="s">
        <v>95</v>
      </c>
      <c r="B11" s="125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5.75" x14ac:dyDescent="0.25">
      <c r="A12" s="55" t="s">
        <v>96</v>
      </c>
      <c r="B12" s="56">
        <v>5139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15.75" x14ac:dyDescent="0.25">
      <c r="A13" s="55" t="s">
        <v>97</v>
      </c>
      <c r="B13" s="56">
        <v>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15.75" x14ac:dyDescent="0.25">
      <c r="A14" s="4" t="s">
        <v>98</v>
      </c>
      <c r="B14" s="4" t="s">
        <v>101</v>
      </c>
      <c r="C14" s="57"/>
      <c r="D14" s="57"/>
      <c r="E14" s="57"/>
      <c r="F14" s="57"/>
      <c r="G14" s="106"/>
      <c r="H14" s="106"/>
    </row>
    <row r="15" spans="1:12" ht="15.75" x14ac:dyDescent="0.25">
      <c r="A15" s="4" t="s">
        <v>482</v>
      </c>
      <c r="B15" s="4" t="s">
        <v>102</v>
      </c>
      <c r="C15" s="57"/>
      <c r="D15" s="57"/>
      <c r="E15" s="57"/>
      <c r="F15" s="57"/>
      <c r="G15" s="57"/>
      <c r="H15" s="57"/>
    </row>
    <row r="16" spans="1:12" ht="15.75" x14ac:dyDescent="0.25">
      <c r="A16" s="4" t="s">
        <v>483</v>
      </c>
      <c r="B16" s="4">
        <v>100</v>
      </c>
      <c r="C16" s="57"/>
      <c r="D16" s="57"/>
      <c r="E16" s="57"/>
      <c r="F16" s="57"/>
      <c r="G16" s="57"/>
      <c r="H16" s="57"/>
    </row>
    <row r="17" spans="1:12" ht="15.75" x14ac:dyDescent="0.25">
      <c r="A17" s="58" t="s">
        <v>99</v>
      </c>
      <c r="B17" s="4">
        <v>100</v>
      </c>
      <c r="C17" s="57"/>
      <c r="D17" s="57"/>
      <c r="E17" s="57"/>
      <c r="F17" s="57"/>
      <c r="G17" s="57"/>
      <c r="H17" s="57"/>
    </row>
    <row r="18" spans="1:12" ht="15.75" x14ac:dyDescent="0.25">
      <c r="A18" s="59" t="s">
        <v>484</v>
      </c>
      <c r="B18" s="59" t="s">
        <v>535</v>
      </c>
      <c r="C18" s="60" t="s">
        <v>485</v>
      </c>
      <c r="D18" s="60" t="s">
        <v>486</v>
      </c>
      <c r="E18" s="60" t="s">
        <v>487</v>
      </c>
      <c r="F18" s="60" t="s">
        <v>488</v>
      </c>
      <c r="G18" s="60" t="s">
        <v>489</v>
      </c>
      <c r="H18" s="60" t="s">
        <v>490</v>
      </c>
      <c r="I18" s="60" t="s">
        <v>491</v>
      </c>
      <c r="J18" s="60" t="s">
        <v>492</v>
      </c>
      <c r="K18" s="60" t="s">
        <v>493</v>
      </c>
      <c r="L18" s="60" t="s">
        <v>494</v>
      </c>
    </row>
    <row r="19" spans="1:12" ht="15.75" x14ac:dyDescent="0.25">
      <c r="A19" s="45"/>
      <c r="B19" s="47">
        <v>13166666</v>
      </c>
      <c r="C19" s="45"/>
      <c r="D19" s="45"/>
      <c r="E19" s="45"/>
      <c r="F19" s="45"/>
      <c r="G19" s="45"/>
      <c r="H19" s="45"/>
      <c r="I19" s="45"/>
      <c r="J19" s="45"/>
      <c r="K19" s="45"/>
      <c r="L19" s="61"/>
    </row>
    <row r="20" spans="1:12" ht="15.75" x14ac:dyDescent="0.25">
      <c r="A20" s="62"/>
      <c r="B20" s="76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 ht="15.75" x14ac:dyDescent="0.25">
      <c r="A21" s="126" t="s">
        <v>104</v>
      </c>
      <c r="B21" s="106"/>
      <c r="C21" s="57"/>
      <c r="D21" s="57"/>
      <c r="E21" s="57"/>
      <c r="F21" s="57"/>
      <c r="G21" s="106"/>
      <c r="H21" s="106"/>
      <c r="I21" s="57"/>
      <c r="J21" s="57"/>
      <c r="K21" s="57"/>
      <c r="L21" s="57"/>
    </row>
    <row r="22" spans="1:12" ht="15.75" x14ac:dyDescent="0.25">
      <c r="A22" s="55" t="s">
        <v>96</v>
      </c>
      <c r="B22" s="56">
        <v>5139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ht="15.75" x14ac:dyDescent="0.25">
      <c r="A23" s="55" t="s">
        <v>97</v>
      </c>
      <c r="B23" s="56">
        <v>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 ht="15.75" x14ac:dyDescent="0.25">
      <c r="A24" s="4" t="s">
        <v>98</v>
      </c>
      <c r="B24" s="4" t="s">
        <v>101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ht="15.75" x14ac:dyDescent="0.25">
      <c r="A25" s="4" t="s">
        <v>482</v>
      </c>
      <c r="B25" s="4">
        <v>102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6" spans="1:12" ht="15.75" x14ac:dyDescent="0.25">
      <c r="A26" s="4" t="s">
        <v>483</v>
      </c>
      <c r="B26" s="4">
        <v>102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2" ht="15.75" x14ac:dyDescent="0.25">
      <c r="A27" s="58" t="s">
        <v>99</v>
      </c>
      <c r="B27" s="4">
        <v>102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15.75" x14ac:dyDescent="0.25">
      <c r="A28" s="62">
        <v>5139</v>
      </c>
      <c r="B28" s="63" t="s">
        <v>100</v>
      </c>
      <c r="C28" s="63" t="s">
        <v>101</v>
      </c>
      <c r="D28" s="57">
        <v>30</v>
      </c>
      <c r="E28" s="63" t="s">
        <v>105</v>
      </c>
      <c r="F28" s="57">
        <v>102</v>
      </c>
      <c r="G28" s="57">
        <v>5139</v>
      </c>
      <c r="H28" s="63" t="s">
        <v>100</v>
      </c>
      <c r="I28" s="63" t="s">
        <v>101</v>
      </c>
      <c r="J28" s="57">
        <v>30</v>
      </c>
      <c r="K28" s="63" t="s">
        <v>105</v>
      </c>
      <c r="L28" s="57">
        <v>102</v>
      </c>
    </row>
    <row r="29" spans="1:12" x14ac:dyDescent="0.25">
      <c r="A29" s="64"/>
    </row>
    <row r="30" spans="1:12" ht="15.75" x14ac:dyDescent="0.25">
      <c r="A30" s="59" t="s">
        <v>484</v>
      </c>
      <c r="B30" s="59" t="s">
        <v>535</v>
      </c>
      <c r="C30" s="60" t="s">
        <v>485</v>
      </c>
      <c r="D30" s="60" t="s">
        <v>486</v>
      </c>
      <c r="E30" s="60" t="s">
        <v>487</v>
      </c>
      <c r="F30" s="60" t="s">
        <v>488</v>
      </c>
      <c r="G30" s="60" t="s">
        <v>489</v>
      </c>
      <c r="H30" s="60" t="s">
        <v>490</v>
      </c>
      <c r="I30" s="60" t="s">
        <v>491</v>
      </c>
      <c r="J30" s="60" t="s">
        <v>492</v>
      </c>
      <c r="K30" s="60" t="s">
        <v>493</v>
      </c>
      <c r="L30" s="60" t="s">
        <v>494</v>
      </c>
    </row>
    <row r="31" spans="1:12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65"/>
    </row>
    <row r="32" spans="1:12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x14ac:dyDescent="0.25">
      <c r="A33" s="77">
        <v>121741255</v>
      </c>
      <c r="B33" s="47">
        <v>110132340.42999999</v>
      </c>
      <c r="C33" s="45"/>
      <c r="D33" s="45"/>
      <c r="E33" s="45"/>
      <c r="F33" s="45"/>
      <c r="G33" s="45"/>
      <c r="H33" s="45"/>
      <c r="I33" s="45"/>
      <c r="J33" s="45"/>
      <c r="K33" s="45"/>
    </row>
    <row r="34" spans="1:1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 x14ac:dyDescent="0.25">
      <c r="A35" s="47" t="s">
        <v>95</v>
      </c>
      <c r="B35" s="47">
        <f>+B19</f>
        <v>13166666</v>
      </c>
    </row>
    <row r="36" spans="1:11" x14ac:dyDescent="0.25">
      <c r="A36" s="47" t="s">
        <v>104</v>
      </c>
      <c r="B36" s="47">
        <f>+A33+B33</f>
        <v>231873595.43000001</v>
      </c>
      <c r="C36" s="45"/>
      <c r="D36" s="45"/>
    </row>
    <row r="37" spans="1:11" x14ac:dyDescent="0.25">
      <c r="A37" s="47" t="s">
        <v>495</v>
      </c>
      <c r="B37" s="66">
        <f>+B35+B36</f>
        <v>245040261.43000001</v>
      </c>
    </row>
    <row r="38" spans="1:11" x14ac:dyDescent="0.25">
      <c r="A38" s="45"/>
      <c r="B38" s="45"/>
      <c r="C38" s="45"/>
    </row>
    <row r="39" spans="1:11" x14ac:dyDescent="0.25">
      <c r="A39" s="45"/>
      <c r="B39" s="9"/>
    </row>
    <row r="40" spans="1:11" x14ac:dyDescent="0.25">
      <c r="A40" s="45"/>
    </row>
    <row r="41" spans="1:11" x14ac:dyDescent="0.25">
      <c r="A41" s="45"/>
    </row>
    <row r="42" spans="1:11" x14ac:dyDescent="0.25">
      <c r="A42" s="45"/>
    </row>
    <row r="43" spans="1:11" x14ac:dyDescent="0.25">
      <c r="A43" s="45"/>
    </row>
  </sheetData>
  <mergeCells count="5">
    <mergeCell ref="A8:L8"/>
    <mergeCell ref="A11:B11"/>
    <mergeCell ref="G14:H14"/>
    <mergeCell ref="A21:B21"/>
    <mergeCell ref="G21:H2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0125-081D-4B9E-836F-62A1D9258F63}">
  <dimension ref="A1:E43"/>
  <sheetViews>
    <sheetView view="pageBreakPreview" zoomScale="60" zoomScaleNormal="100" workbookViewId="0">
      <selection activeCell="D10" sqref="D10"/>
    </sheetView>
  </sheetViews>
  <sheetFormatPr baseColWidth="10" defaultRowHeight="15" x14ac:dyDescent="0.25"/>
  <cols>
    <col min="1" max="1" width="36.140625" bestFit="1" customWidth="1"/>
    <col min="2" max="2" width="5.7109375" customWidth="1"/>
    <col min="3" max="3" width="21.5703125" bestFit="1" customWidth="1"/>
    <col min="4" max="4" width="18.42578125" bestFit="1" customWidth="1"/>
    <col min="5" max="5" width="20.5703125" bestFit="1" customWidth="1"/>
  </cols>
  <sheetData>
    <row r="1" spans="1:5" x14ac:dyDescent="0.25">
      <c r="A1" s="112" t="s">
        <v>496</v>
      </c>
      <c r="B1" s="112"/>
      <c r="C1" s="112"/>
      <c r="D1" s="112"/>
      <c r="E1" s="112"/>
    </row>
    <row r="2" spans="1:5" x14ac:dyDescent="0.25">
      <c r="A2" s="112" t="s">
        <v>536</v>
      </c>
      <c r="B2" s="112"/>
      <c r="C2" s="112"/>
      <c r="D2" s="112"/>
      <c r="E2" s="112"/>
    </row>
    <row r="3" spans="1:5" ht="33.75" customHeight="1" x14ac:dyDescent="0.25">
      <c r="A3" s="67" t="s">
        <v>497</v>
      </c>
      <c r="B3" s="67"/>
      <c r="C3" s="68" t="s">
        <v>498</v>
      </c>
      <c r="D3" s="68" t="s">
        <v>499</v>
      </c>
      <c r="E3" s="67"/>
    </row>
    <row r="4" spans="1:5" x14ac:dyDescent="0.25">
      <c r="A4" t="s">
        <v>537</v>
      </c>
      <c r="C4" s="45">
        <v>1045246.64</v>
      </c>
    </row>
    <row r="5" spans="1:5" x14ac:dyDescent="0.25">
      <c r="A5" t="s">
        <v>538</v>
      </c>
      <c r="C5" s="45">
        <v>13420451.33</v>
      </c>
    </row>
    <row r="6" spans="1:5" x14ac:dyDescent="0.25">
      <c r="A6" t="s">
        <v>539</v>
      </c>
      <c r="C6" s="45">
        <v>67025.84</v>
      </c>
    </row>
    <row r="7" spans="1:5" x14ac:dyDescent="0.25">
      <c r="A7" t="s">
        <v>505</v>
      </c>
      <c r="C7" s="45">
        <v>220016.25</v>
      </c>
    </row>
    <row r="8" spans="1:5" x14ac:dyDescent="0.25">
      <c r="A8" t="s">
        <v>503</v>
      </c>
      <c r="C8" s="45">
        <v>9741167.9100000001</v>
      </c>
    </row>
    <row r="9" spans="1:5" x14ac:dyDescent="0.25">
      <c r="A9" t="s">
        <v>502</v>
      </c>
      <c r="C9" s="45">
        <v>5723275.2000000002</v>
      </c>
    </row>
    <row r="10" spans="1:5" x14ac:dyDescent="0.25">
      <c r="A10" t="s">
        <v>501</v>
      </c>
      <c r="C10" s="45">
        <v>4320459.4800000004</v>
      </c>
    </row>
    <row r="11" spans="1:5" x14ac:dyDescent="0.25">
      <c r="A11" t="s">
        <v>504</v>
      </c>
      <c r="C11" s="45">
        <v>160925.22</v>
      </c>
    </row>
    <row r="12" spans="1:5" x14ac:dyDescent="0.25">
      <c r="A12" t="s">
        <v>540</v>
      </c>
      <c r="C12" s="45">
        <v>123065.89</v>
      </c>
    </row>
    <row r="13" spans="1:5" x14ac:dyDescent="0.25">
      <c r="A13" t="s">
        <v>541</v>
      </c>
      <c r="C13" s="45">
        <v>587948.59</v>
      </c>
    </row>
    <row r="14" spans="1:5" x14ac:dyDescent="0.25">
      <c r="A14" t="s">
        <v>542</v>
      </c>
      <c r="C14" s="45">
        <v>82539.48</v>
      </c>
    </row>
    <row r="15" spans="1:5" x14ac:dyDescent="0.25">
      <c r="A15" t="s">
        <v>508</v>
      </c>
      <c r="C15" s="45">
        <v>4679.7299999999996</v>
      </c>
    </row>
    <row r="16" spans="1:5" x14ac:dyDescent="0.25">
      <c r="A16" t="s">
        <v>543</v>
      </c>
      <c r="C16" s="45">
        <v>17056657.960000001</v>
      </c>
    </row>
    <row r="17" spans="1:3" x14ac:dyDescent="0.25">
      <c r="A17" t="s">
        <v>506</v>
      </c>
      <c r="C17" s="45">
        <v>4024897.95</v>
      </c>
    </row>
    <row r="18" spans="1:3" x14ac:dyDescent="0.25">
      <c r="A18" t="s">
        <v>544</v>
      </c>
      <c r="C18" s="45">
        <v>11227838.74</v>
      </c>
    </row>
    <row r="19" spans="1:3" x14ac:dyDescent="0.25">
      <c r="A19" t="s">
        <v>509</v>
      </c>
      <c r="C19" s="45">
        <v>2403.12</v>
      </c>
    </row>
    <row r="20" spans="1:3" x14ac:dyDescent="0.25">
      <c r="A20" t="s">
        <v>545</v>
      </c>
      <c r="C20" s="45">
        <v>2427980.84</v>
      </c>
    </row>
    <row r="21" spans="1:3" x14ac:dyDescent="0.25">
      <c r="A21" t="s">
        <v>546</v>
      </c>
      <c r="C21" s="45">
        <v>928332.7</v>
      </c>
    </row>
    <row r="22" spans="1:3" x14ac:dyDescent="0.25">
      <c r="A22" t="s">
        <v>547</v>
      </c>
      <c r="C22" s="45">
        <v>1817281.8</v>
      </c>
    </row>
    <row r="23" spans="1:3" x14ac:dyDescent="0.25">
      <c r="A23" t="s">
        <v>506</v>
      </c>
      <c r="C23" s="45">
        <v>22374.33</v>
      </c>
    </row>
    <row r="24" spans="1:3" x14ac:dyDescent="0.25">
      <c r="A24" t="s">
        <v>510</v>
      </c>
      <c r="C24" s="45">
        <v>299.87</v>
      </c>
    </row>
    <row r="25" spans="1:3" x14ac:dyDescent="0.25">
      <c r="A25" t="s">
        <v>512</v>
      </c>
      <c r="C25" s="45">
        <v>8774.52</v>
      </c>
    </row>
    <row r="26" spans="1:3" x14ac:dyDescent="0.25">
      <c r="A26" t="s">
        <v>548</v>
      </c>
      <c r="C26" s="45">
        <v>8506063.8699999992</v>
      </c>
    </row>
    <row r="27" spans="1:3" x14ac:dyDescent="0.25">
      <c r="A27" t="s">
        <v>539</v>
      </c>
      <c r="C27" s="45">
        <v>68474.87</v>
      </c>
    </row>
    <row r="28" spans="1:3" x14ac:dyDescent="0.25">
      <c r="A28" t="s">
        <v>549</v>
      </c>
      <c r="C28" s="45">
        <v>112413.24</v>
      </c>
    </row>
    <row r="29" spans="1:3" x14ac:dyDescent="0.25">
      <c r="A29" t="s">
        <v>500</v>
      </c>
      <c r="C29" s="45">
        <v>18552291.59</v>
      </c>
    </row>
    <row r="30" spans="1:3" x14ac:dyDescent="0.25">
      <c r="A30" t="s">
        <v>550</v>
      </c>
      <c r="C30" s="45">
        <v>61515.49</v>
      </c>
    </row>
    <row r="31" spans="1:3" x14ac:dyDescent="0.25">
      <c r="A31" t="s">
        <v>551</v>
      </c>
      <c r="C31" s="45">
        <v>79678.55</v>
      </c>
    </row>
    <row r="32" spans="1:3" x14ac:dyDescent="0.25">
      <c r="A32" t="s">
        <v>552</v>
      </c>
      <c r="C32" s="45">
        <v>633641.31999999995</v>
      </c>
    </row>
    <row r="33" spans="1:5" x14ac:dyDescent="0.25">
      <c r="A33" t="s">
        <v>508</v>
      </c>
      <c r="C33" s="45">
        <v>592102.73</v>
      </c>
    </row>
    <row r="34" spans="1:5" x14ac:dyDescent="0.25">
      <c r="A34" t="s">
        <v>509</v>
      </c>
      <c r="C34" s="45">
        <v>208050.84</v>
      </c>
    </row>
    <row r="35" spans="1:5" x14ac:dyDescent="0.25">
      <c r="A35" t="s">
        <v>511</v>
      </c>
      <c r="C35" s="45">
        <v>171047.22</v>
      </c>
    </row>
    <row r="36" spans="1:5" x14ac:dyDescent="0.25">
      <c r="A36" t="s">
        <v>507</v>
      </c>
      <c r="C36" s="45">
        <v>33838.800000000003</v>
      </c>
    </row>
    <row r="37" spans="1:5" x14ac:dyDescent="0.25">
      <c r="A37" t="s">
        <v>553</v>
      </c>
      <c r="C37" s="45">
        <v>91065.21</v>
      </c>
    </row>
    <row r="38" spans="1:5" x14ac:dyDescent="0.25">
      <c r="A38" t="s">
        <v>510</v>
      </c>
      <c r="C38" s="45">
        <v>509243.66</v>
      </c>
    </row>
    <row r="39" spans="1:5" x14ac:dyDescent="0.25">
      <c r="A39" t="s">
        <v>513</v>
      </c>
      <c r="C39" s="45">
        <v>587173.94999999995</v>
      </c>
    </row>
    <row r="40" spans="1:5" x14ac:dyDescent="0.25">
      <c r="A40" t="s">
        <v>512</v>
      </c>
      <c r="C40" s="45">
        <v>3317691.2</v>
      </c>
    </row>
    <row r="41" spans="1:5" x14ac:dyDescent="0.25">
      <c r="A41" t="s">
        <v>540</v>
      </c>
      <c r="C41" s="45">
        <v>147304.5</v>
      </c>
    </row>
    <row r="42" spans="1:5" x14ac:dyDescent="0.25">
      <c r="A42" t="s">
        <v>499</v>
      </c>
      <c r="C42" s="45"/>
      <c r="D42" s="45">
        <f>327000+15600+157000+7000+7000+15600+7000+157000+545000+7000+7000+7000+545000+545000+527000+545000+15600+4100+4100+2100</f>
        <v>3447100</v>
      </c>
    </row>
    <row r="43" spans="1:5" x14ac:dyDescent="0.25">
      <c r="A43" s="67" t="s">
        <v>103</v>
      </c>
      <c r="B43" s="67"/>
      <c r="C43" s="69">
        <f>SUM(C4:C42)</f>
        <v>106685240.42999999</v>
      </c>
      <c r="D43" s="70">
        <f>SUM(D42)</f>
        <v>3447100</v>
      </c>
      <c r="E43" s="70">
        <f>SUM(C43:D43)</f>
        <v>110132340.42999999</v>
      </c>
    </row>
  </sheetData>
  <mergeCells count="2">
    <mergeCell ref="A2:E2"/>
    <mergeCell ref="A1:E1"/>
  </mergeCells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Gastos</vt:lpstr>
      <vt:lpstr>Resumen</vt:lpstr>
      <vt:lpstr>Activos</vt:lpstr>
      <vt:lpstr>Evidencias febrero</vt:lpstr>
      <vt:lpstr>Ingresos febrero</vt:lpstr>
      <vt:lpstr>Ingresos Tesorería</vt:lpstr>
      <vt:lpstr>Gastos!Área_de_impresión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Abreu Marte</dc:creator>
  <cp:lastModifiedBy>Amarilis Abreu Marte</cp:lastModifiedBy>
  <cp:lastPrinted>2023-03-14T20:26:40Z</cp:lastPrinted>
  <dcterms:created xsi:type="dcterms:W3CDTF">2021-10-28T19:47:46Z</dcterms:created>
  <dcterms:modified xsi:type="dcterms:W3CDTF">2023-03-15T13:28:11Z</dcterms:modified>
</cp:coreProperties>
</file>