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3/1.Enero/"/>
    </mc:Choice>
  </mc:AlternateContent>
  <xr:revisionPtr revIDLastSave="0" documentId="14_{9A8BE933-2D47-49EE-9424-DEB893A491E9}" xr6:coauthVersionLast="47" xr6:coauthVersionMax="47" xr10:uidLastSave="{00000000-0000-0000-0000-000000000000}"/>
  <bookViews>
    <workbookView xWindow="-28920" yWindow="-1020" windowWidth="29040" windowHeight="15840" xr2:uid="{4A2F460E-624A-4C9F-84CF-636DA257DA57}"/>
  </bookViews>
  <sheets>
    <sheet name="Gastos" sheetId="1" r:id="rId1"/>
    <sheet name="Hoja2" sheetId="7" r:id="rId2"/>
    <sheet name="Activos" sheetId="6" r:id="rId3"/>
    <sheet name="Evidencias enero" sheetId="3" r:id="rId4"/>
    <sheet name="Ingresos enero" sheetId="4" r:id="rId5"/>
    <sheet name="Ingresos Tesorería" sheetId="5" r:id="rId6"/>
  </sheets>
  <definedNames>
    <definedName name="_xlnm.Print_Area" localSheetId="0">Gastos!$A$1:$Q$133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6" l="1"/>
  <c r="B34" i="4"/>
  <c r="C39" i="5"/>
  <c r="D38" i="5"/>
  <c r="D39" i="5" s="1"/>
  <c r="E39" i="5" l="1"/>
  <c r="B33" i="4"/>
  <c r="B35" i="4" l="1"/>
  <c r="I15" i="3" l="1"/>
  <c r="I30" i="3"/>
  <c r="I33" i="3"/>
  <c r="I42" i="3"/>
  <c r="I44" i="3"/>
  <c r="I50" i="3"/>
  <c r="I59" i="3"/>
  <c r="I176" i="3"/>
  <c r="I160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I21" i="3" s="1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I106" i="3" s="1"/>
  <c r="H106" i="3"/>
  <c r="H107" i="3"/>
  <c r="H108" i="3"/>
  <c r="H109" i="3"/>
  <c r="I113" i="3" s="1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I184" i="3" s="1"/>
  <c r="H179" i="3"/>
  <c r="H180" i="3"/>
  <c r="H181" i="3"/>
  <c r="H182" i="3"/>
  <c r="H183" i="3"/>
  <c r="H184" i="3"/>
  <c r="H2" i="3"/>
  <c r="I46" i="3"/>
  <c r="I63" i="3"/>
  <c r="I80" i="3"/>
  <c r="I125" i="3" l="1"/>
  <c r="I119" i="3"/>
  <c r="I103" i="3"/>
  <c r="B60" i="1"/>
  <c r="B34" i="1"/>
  <c r="B24" i="1" l="1"/>
  <c r="Q94" i="1"/>
  <c r="Q92" i="1"/>
  <c r="Q91" i="1"/>
  <c r="Q90" i="1"/>
  <c r="Q89" i="1"/>
  <c r="Q88" i="1"/>
  <c r="Q87" i="1"/>
  <c r="Q86" i="1"/>
  <c r="Q85" i="1"/>
  <c r="Q84" i="1"/>
  <c r="Q83" i="1"/>
  <c r="Q81" i="1"/>
  <c r="Q80" i="1"/>
  <c r="Q79" i="1"/>
  <c r="Q78" i="1"/>
  <c r="Q77" i="1"/>
  <c r="Q76" i="1"/>
  <c r="Q75" i="1"/>
  <c r="Q74" i="1"/>
  <c r="Q73" i="1"/>
  <c r="Q72" i="1"/>
  <c r="Q71" i="1"/>
  <c r="Q68" i="1"/>
  <c r="Q67" i="1"/>
  <c r="Q66" i="1"/>
  <c r="Q65" i="1"/>
  <c r="Q64" i="1"/>
  <c r="Q63" i="1"/>
  <c r="Q62" i="1"/>
  <c r="Q61" i="1"/>
  <c r="Q59" i="1"/>
  <c r="Q58" i="1"/>
  <c r="Q57" i="1"/>
  <c r="Q56" i="1"/>
  <c r="Q55" i="1"/>
  <c r="Q54" i="1"/>
  <c r="Q53" i="1"/>
  <c r="Q51" i="1"/>
  <c r="Q50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5" i="1"/>
  <c r="Q33" i="1"/>
  <c r="Q32" i="1"/>
  <c r="Q30" i="1"/>
  <c r="Q29" i="1"/>
  <c r="Q28" i="1"/>
  <c r="Q27" i="1"/>
  <c r="Q26" i="1"/>
  <c r="Q25" i="1"/>
  <c r="Q23" i="1"/>
  <c r="Q22" i="1"/>
  <c r="Q20" i="1"/>
  <c r="Q19" i="1"/>
  <c r="P60" i="1" l="1"/>
  <c r="P44" i="1"/>
  <c r="P34" i="1"/>
  <c r="P24" i="1"/>
  <c r="P18" i="1"/>
  <c r="O60" i="1"/>
  <c r="O44" i="1"/>
  <c r="O34" i="1"/>
  <c r="O24" i="1"/>
  <c r="O18" i="1"/>
  <c r="P82" i="1" l="1"/>
  <c r="P95" i="1" s="1"/>
  <c r="N60" i="1" l="1"/>
  <c r="N44" i="1"/>
  <c r="N34" i="1"/>
  <c r="N24" i="1"/>
  <c r="N18" i="1"/>
  <c r="C60" i="1"/>
  <c r="C44" i="1"/>
  <c r="C34" i="1"/>
  <c r="C24" i="1"/>
  <c r="C18" i="1"/>
  <c r="B18" i="1"/>
  <c r="B82" i="1" s="1"/>
  <c r="B95" i="1" s="1"/>
  <c r="O93" i="1"/>
  <c r="N93" i="1"/>
  <c r="M93" i="1"/>
  <c r="L93" i="1"/>
  <c r="K93" i="1"/>
  <c r="J93" i="1"/>
  <c r="I93" i="1"/>
  <c r="H93" i="1"/>
  <c r="G93" i="1"/>
  <c r="F93" i="1"/>
  <c r="E93" i="1"/>
  <c r="B78" i="1"/>
  <c r="B75" i="1"/>
  <c r="O70" i="1"/>
  <c r="O82" i="1" s="1"/>
  <c r="N70" i="1"/>
  <c r="M70" i="1"/>
  <c r="L70" i="1"/>
  <c r="K70" i="1"/>
  <c r="J70" i="1"/>
  <c r="I70" i="1"/>
  <c r="H70" i="1"/>
  <c r="G70" i="1"/>
  <c r="F70" i="1"/>
  <c r="E70" i="1"/>
  <c r="B70" i="1"/>
  <c r="M60" i="1"/>
  <c r="L60" i="1"/>
  <c r="K60" i="1"/>
  <c r="J60" i="1"/>
  <c r="I60" i="1"/>
  <c r="H60" i="1"/>
  <c r="G60" i="1"/>
  <c r="F60" i="1"/>
  <c r="O52" i="1"/>
  <c r="N52" i="1"/>
  <c r="M52" i="1"/>
  <c r="K52" i="1"/>
  <c r="J52" i="1"/>
  <c r="I52" i="1"/>
  <c r="H52" i="1"/>
  <c r="G52" i="1"/>
  <c r="F52" i="1"/>
  <c r="E52" i="1"/>
  <c r="B52" i="1"/>
  <c r="M44" i="1"/>
  <c r="L44" i="1"/>
  <c r="K44" i="1"/>
  <c r="J44" i="1"/>
  <c r="I44" i="1"/>
  <c r="H44" i="1"/>
  <c r="G44" i="1"/>
  <c r="F44" i="1"/>
  <c r="E44" i="1"/>
  <c r="B44" i="1"/>
  <c r="M34" i="1"/>
  <c r="L34" i="1"/>
  <c r="K34" i="1"/>
  <c r="J34" i="1"/>
  <c r="I34" i="1"/>
  <c r="H34" i="1"/>
  <c r="G34" i="1"/>
  <c r="F34" i="1"/>
  <c r="E34" i="1"/>
  <c r="Q31" i="1"/>
  <c r="M24" i="1"/>
  <c r="K24" i="1"/>
  <c r="J24" i="1"/>
  <c r="I24" i="1"/>
  <c r="H24" i="1"/>
  <c r="G24" i="1"/>
  <c r="F24" i="1"/>
  <c r="E24" i="1"/>
  <c r="G18" i="1"/>
  <c r="M18" i="1"/>
  <c r="L18" i="1"/>
  <c r="K18" i="1"/>
  <c r="J18" i="1"/>
  <c r="I18" i="1"/>
  <c r="H18" i="1"/>
  <c r="E18" i="1"/>
  <c r="O95" i="1" l="1"/>
  <c r="Q52" i="1"/>
  <c r="Q34" i="1"/>
  <c r="E69" i="1"/>
  <c r="Q70" i="1"/>
  <c r="Q93" i="1"/>
  <c r="Q44" i="1"/>
  <c r="Q21" i="1"/>
  <c r="N82" i="1"/>
  <c r="N95" i="1" s="1"/>
  <c r="L24" i="1"/>
  <c r="Q24" i="1" s="1"/>
  <c r="H82" i="1"/>
  <c r="H95" i="1" s="1"/>
  <c r="C82" i="1"/>
  <c r="I82" i="1"/>
  <c r="I95" i="1" s="1"/>
  <c r="M82" i="1"/>
  <c r="J82" i="1"/>
  <c r="J95" i="1" s="1"/>
  <c r="K82" i="1"/>
  <c r="K95" i="1" s="1"/>
  <c r="G82" i="1"/>
  <c r="G95" i="1" s="1"/>
  <c r="F18" i="1"/>
  <c r="Q18" i="1" s="1"/>
  <c r="L82" i="1" l="1"/>
  <c r="L95" i="1" s="1"/>
  <c r="E60" i="1"/>
  <c r="Q69" i="1"/>
  <c r="F82" i="1"/>
  <c r="F95" i="1" s="1"/>
  <c r="M95" i="1"/>
  <c r="C95" i="1"/>
  <c r="Q60" i="1" l="1"/>
  <c r="E82" i="1"/>
  <c r="Q82" i="1" s="1"/>
  <c r="E95" i="1"/>
  <c r="Q95" i="1" l="1"/>
</calcChain>
</file>

<file path=xl/sharedStrings.xml><?xml version="1.0" encoding="utf-8"?>
<sst xmlns="http://schemas.openxmlformats.org/spreadsheetml/2006/main" count="595" uniqueCount="557">
  <si>
    <t>SUPERINTENDENCIA DE ELECTRICIDAD</t>
  </si>
  <si>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</si>
  <si>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</si>
  <si>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</si>
  <si>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</si>
  <si>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</si>
  <si>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</si>
  <si>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</si>
  <si>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</si>
  <si>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</si>
  <si>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</si>
  <si>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</si>
  <si>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</si>
  <si>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</si>
  <si>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</si>
  <si>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</si>
  <si>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</si>
  <si>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</si>
  <si>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</si>
  <si>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</si>
  <si>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</si>
  <si>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</si>
  <si>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</si>
  <si>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</si>
  <si>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</si>
  <si>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</si>
  <si>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</si>
  <si>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</si>
  <si>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</si>
  <si>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</si>
  <si>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</si>
  <si>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</si>
  <si>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</si>
  <si>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</si>
  <si>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</si>
  <si>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</si>
  <si>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</si>
  <si>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</si>
  <si>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</si>
  <si>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</si>
  <si>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</si>
  <si>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</si>
  <si>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</si>
  <si>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</si>
  <si>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</si>
  <si>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</si>
  <si>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</si>
  <si>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</si>
  <si>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</si>
  <si>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</si>
  <si>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</si>
  <si>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</si>
  <si>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</si>
  <si>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</si>
  <si>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</si>
  <si>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</si>
  <si>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</si>
  <si>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</si>
  <si>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</si>
  <si>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</si>
  <si>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</si>
  <si>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</si>
  <si>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</si>
  <si>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</si>
  <si>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</si>
  <si>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</si>
  <si>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</si>
  <si>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</si>
  <si>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</si>
  <si>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</si>
  <si>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</si>
  <si>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</si>
  <si>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</si>
  <si>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</si>
  <si>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</si>
  <si>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</si>
  <si>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</si>
  <si>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</si>
  <si>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</si>
  <si>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</si>
  <si>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</si>
  <si>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</si>
  <si>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</si>
  <si>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</si>
  <si>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</si>
  <si>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</si>
  <si>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</si>
  <si>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</si>
  <si>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</si>
  <si>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</si>
  <si>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</si>
  <si>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</si>
  <si>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</si>
  <si>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</si>
  <si>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</si>
  <si>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</si>
  <si>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</si>
  <si>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</si>
  <si>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</si>
  <si>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</si>
  <si>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</si>
  <si>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01</t>
  </si>
  <si>
    <t>0001</t>
  </si>
  <si>
    <t>0100</t>
  </si>
  <si>
    <t>TOTAL</t>
  </si>
  <si>
    <t>Partida Fondos Propios</t>
  </si>
  <si>
    <t>9995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</si>
  <si>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</si>
  <si>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</si>
  <si>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</si>
  <si>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refoere al presupuesto aprobado en caso de que el congreso nacional apruebe un presupuesto complementario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</si>
  <si>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</si>
  <si>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</si>
  <si>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</si>
  <si>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</si>
  <si>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</si>
  <si>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</si>
  <si>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</si>
  <si>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Value08</t>
  </si>
  <si>
    <t>Value09</t>
  </si>
  <si>
    <t>Value10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</si>
  <si>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</si>
  <si>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</si>
  <si>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</si>
  <si>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</si>
  <si>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</si>
  <si>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</si>
  <si>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</si>
  <si>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</si>
  <si>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</si>
  <si>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</si>
  <si>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</si>
  <si>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</si>
  <si>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</si>
  <si>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</si>
  <si>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</si>
  <si>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</si>
  <si>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</si>
  <si>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</si>
  <si>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</si>
  <si>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</si>
  <si>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</si>
  <si>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</si>
  <si>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</si>
  <si>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</si>
  <si>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</si>
  <si>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</si>
  <si>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</si>
  <si>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</si>
  <si>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</si>
  <si>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</si>
  <si>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</si>
  <si>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</si>
  <si>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</si>
  <si>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</si>
  <si>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</si>
  <si>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</si>
  <si>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</si>
  <si>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</si>
  <si>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</si>
  <si>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</si>
  <si>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</si>
  <si>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</si>
  <si>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</si>
  <si>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</si>
  <si>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</si>
  <si>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</si>
  <si>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</si>
  <si>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</si>
  <si>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</si>
  <si>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</si>
  <si>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</si>
  <si>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</si>
  <si>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</si>
  <si>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</si>
  <si>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</si>
  <si>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</si>
  <si>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</si>
  <si>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</si>
  <si>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</si>
  <si>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</si>
  <si>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</si>
  <si>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</si>
  <si>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</si>
  <si>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</si>
  <si>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</si>
  <si>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</si>
  <si>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</si>
  <si>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</si>
  <si>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</si>
  <si>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</si>
  <si>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</si>
  <si>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</si>
  <si>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</si>
  <si>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</si>
  <si>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</si>
  <si>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</si>
  <si>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</si>
  <si>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</si>
  <si>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</si>
  <si>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</si>
  <si>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</si>
  <si>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</si>
  <si>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</si>
  <si>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</si>
  <si>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</si>
  <si>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</si>
  <si>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</si>
  <si>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</si>
  <si>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</si>
  <si>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</si>
  <si>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</t>
  </si>
  <si>
    <t>TRANSPORTE Y ALMACENAJE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</si>
  <si>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</si>
  <si>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</si>
  <si>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</si>
  <si>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</si>
  <si>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</si>
  <si>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</si>
  <si>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</si>
  <si>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</si>
  <si>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</si>
  <si>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</si>
  <si>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</si>
  <si>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</si>
  <si>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</si>
  <si>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</si>
  <si>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</si>
  <si>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</si>
  <si>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</si>
  <si>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</si>
  <si>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</si>
  <si>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</si>
  <si>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</si>
  <si>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</si>
  <si>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</si>
  <si>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</si>
  <si>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</si>
  <si>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</si>
  <si>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</si>
  <si>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</si>
  <si>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</si>
  <si>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</si>
  <si>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</si>
  <si>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</si>
  <si>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</si>
  <si>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</si>
  <si>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</si>
  <si>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</si>
  <si>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</si>
  <si>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</si>
  <si>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</si>
  <si>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</si>
  <si>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</si>
  <si>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</si>
  <si>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</si>
  <si>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</si>
  <si>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</si>
  <si>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</si>
  <si>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</si>
  <si>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</si>
  <si>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</si>
  <si>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</si>
  <si>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</si>
  <si>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</si>
  <si>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</si>
  <si>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</si>
  <si>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</si>
  <si>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</si>
  <si>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</si>
  <si>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</si>
  <si>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</si>
  <si>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</si>
  <si>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</si>
  <si>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</si>
  <si>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</si>
  <si>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</si>
  <si>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</si>
  <si>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</si>
  <si>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</si>
  <si>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</si>
  <si>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</si>
  <si>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</si>
  <si>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</si>
  <si>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</si>
  <si>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</si>
  <si>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</si>
  <si>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</si>
  <si>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</si>
  <si>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</si>
  <si>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</si>
  <si>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</si>
  <si>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</si>
  <si>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</si>
  <si>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</si>
  <si>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</si>
  <si>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</si>
  <si>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</si>
  <si>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</si>
  <si>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</si>
  <si>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</si>
  <si>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</si>
  <si>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</si>
  <si>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228604</t>
  </si>
  <si>
    <t>Actuaciones artísticas</t>
  </si>
  <si>
    <t>2287</t>
  </si>
  <si>
    <t>Servicios Técnicos y Profesionales</t>
  </si>
  <si>
    <t>228701</t>
  </si>
  <si>
    <t>Serv. de Ing. Arq. invest. y analisis de fact.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</si>
  <si>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</si>
  <si>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</si>
  <si>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</si>
  <si>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</si>
  <si>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</si>
  <si>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</si>
  <si>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</si>
  <si>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</si>
  <si>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</si>
  <si>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</si>
  <si>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</si>
  <si>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</si>
  <si>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</si>
  <si>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</si>
  <si>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</si>
  <si>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</si>
  <si>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</si>
  <si>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</si>
  <si>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</si>
  <si>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</si>
  <si>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</si>
  <si>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</si>
  <si>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</si>
  <si>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MATERIALES Y SUMINISTROS</t>
  </si>
  <si>
    <t>2311</t>
  </si>
  <si>
    <t>Alimentos y Bebidas para Personas</t>
  </si>
  <si>
    <t>231101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</si>
  <si>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</si>
  <si>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</si>
  <si>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</si>
  <si>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</si>
  <si>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</si>
  <si>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</si>
  <si>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</si>
  <si>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</si>
  <si>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</si>
  <si>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</si>
  <si>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</si>
  <si>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</si>
  <si>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</si>
  <si>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</si>
  <si>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</si>
  <si>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</si>
  <si>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</si>
  <si>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</si>
  <si>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</si>
  <si>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</si>
  <si>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</si>
  <si>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</si>
  <si>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</si>
  <si>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</si>
  <si>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</si>
  <si>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</si>
  <si>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</si>
  <si>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</si>
  <si>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</si>
  <si>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</si>
  <si>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</si>
  <si>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</si>
  <si>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</si>
  <si>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</si>
  <si>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</si>
  <si>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</si>
  <si>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</si>
  <si>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</si>
  <si>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</si>
  <si>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</si>
  <si>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</si>
  <si>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</si>
  <si>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</si>
  <si>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</si>
  <si>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</si>
  <si>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</si>
  <si>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</si>
  <si>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</si>
  <si>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</si>
  <si>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</si>
  <si>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</si>
  <si>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</si>
  <si>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</si>
  <si>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</si>
  <si>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</si>
  <si>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</si>
  <si>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</si>
  <si>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</si>
  <si>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</si>
  <si>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</si>
  <si>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</si>
  <si>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</si>
  <si>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</si>
  <si>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</si>
  <si>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</si>
  <si>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</si>
  <si>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</si>
  <si>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</si>
  <si>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</si>
  <si>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</si>
  <si>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</si>
  <si>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</si>
  <si>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</si>
  <si>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</si>
  <si>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</si>
  <si>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</si>
  <si>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</si>
  <si>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</si>
  <si>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</si>
  <si>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</si>
  <si>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</si>
  <si>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</si>
  <si>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</si>
  <si>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</si>
  <si>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</si>
  <si>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</si>
  <si>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</si>
  <si>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</si>
  <si>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</si>
  <si>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</si>
  <si>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</si>
  <si>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</si>
  <si>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</si>
  <si>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</si>
  <si>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</si>
  <si>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</si>
  <si>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</si>
  <si>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</si>
  <si>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</si>
  <si>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237299</t>
  </si>
  <si>
    <t>Otros productos químicos y conexos</t>
  </si>
  <si>
    <t>239</t>
  </si>
  <si>
    <t>PRODUCTOS Y UTILES VARIOS</t>
  </si>
  <si>
    <t>239101</t>
  </si>
  <si>
    <t>Utiles y Materiales para limpieza e higiene</t>
  </si>
  <si>
    <t>239102</t>
  </si>
  <si>
    <t>Utiles y materiales de limpieza e higiene personal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</si>
  <si>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</si>
  <si>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</si>
  <si>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</si>
  <si>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</si>
  <si>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</si>
  <si>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</si>
  <si>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</si>
  <si>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</si>
  <si>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</si>
  <si>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</si>
  <si>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</si>
  <si>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</si>
  <si>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</si>
  <si>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</si>
  <si>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</si>
  <si>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</si>
  <si>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</si>
  <si>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</si>
  <si>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</si>
  <si>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</si>
  <si>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</si>
  <si>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</si>
  <si>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</si>
  <si>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</si>
  <si>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239905</t>
  </si>
  <si>
    <t>Productos y  utiles diversos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</si>
  <si>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</si>
  <si>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</si>
  <si>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</si>
  <si>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</si>
  <si>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</si>
  <si>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</si>
  <si>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</si>
  <si>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</si>
  <si>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</si>
  <si>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</si>
  <si>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</si>
  <si>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</si>
  <si>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</si>
  <si>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</si>
  <si>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</si>
  <si>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</si>
  <si>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</si>
  <si>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</si>
  <si>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</si>
  <si>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</si>
  <si>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</si>
  <si>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</si>
  <si>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</si>
  <si>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</si>
  <si>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</si>
  <si>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</si>
  <si>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</si>
  <si>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</si>
  <si>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</si>
  <si>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RELACION DE COBROS</t>
  </si>
  <si>
    <t>AL 31 ENERO 2023</t>
  </si>
  <si>
    <t xml:space="preserve"> </t>
  </si>
  <si>
    <t>ley 125.01</t>
  </si>
  <si>
    <t>OTROS</t>
  </si>
  <si>
    <t>EDESUR</t>
  </si>
  <si>
    <t>ITABO</t>
  </si>
  <si>
    <t>DOMINICAN POWER</t>
  </si>
  <si>
    <t>AES ANDRES</t>
  </si>
  <si>
    <t>ETD</t>
  </si>
  <si>
    <t>AGUA CLARA</t>
  </si>
  <si>
    <t>METALDOM</t>
  </si>
  <si>
    <t>AES DOMINICANA</t>
  </si>
  <si>
    <t>EGHID</t>
  </si>
  <si>
    <t>EDEESTE</t>
  </si>
  <si>
    <t>KOROR BUSINESS</t>
  </si>
  <si>
    <t>EGEHAINA</t>
  </si>
  <si>
    <t>BAYAHIBE</t>
  </si>
  <si>
    <t>CEPEM</t>
  </si>
  <si>
    <t>LAESA</t>
  </si>
  <si>
    <t>PUEBLO VIEJO</t>
  </si>
  <si>
    <t>LOS ORIGENES</t>
  </si>
  <si>
    <t>MONTECRISTI SOLAR</t>
  </si>
  <si>
    <t>SAN PEDRO BIO ENERGY</t>
  </si>
  <si>
    <t>PARQUES EOLICOS DEL CARIBE</t>
  </si>
  <si>
    <t>ELECTRONIC JRC</t>
  </si>
  <si>
    <t>GRUPO EOLICO DOMINICANO</t>
  </si>
  <si>
    <t>COMPAÑÍA DE ELECTRICIDAD BAYAHIBE</t>
  </si>
  <si>
    <t>GENERADORA PALAMARA</t>
  </si>
  <si>
    <t>CESPEM</t>
  </si>
  <si>
    <t>CEPM</t>
  </si>
  <si>
    <t>COSTA SUR</t>
  </si>
  <si>
    <t>WCG ENERGY</t>
  </si>
  <si>
    <t xml:space="preserve">MONTERIO POWER </t>
  </si>
  <si>
    <t>POSEIDOM</t>
  </si>
  <si>
    <t xml:space="preserve">   </t>
  </si>
  <si>
    <t>RELACION DE INGRESOS ENERO 2023</t>
  </si>
  <si>
    <t>1206010001</t>
  </si>
  <si>
    <t>Maquinas y Equipos</t>
  </si>
  <si>
    <t>1206010004</t>
  </si>
  <si>
    <t>Equipo de Computación</t>
  </si>
  <si>
    <t>12060109980003</t>
  </si>
  <si>
    <t>Accesorios Equipos de Cómputo y Otros</t>
  </si>
  <si>
    <t>12060109980007</t>
  </si>
  <si>
    <t>Activo Fijo Inventariables</t>
  </si>
  <si>
    <t>Objeto del gasto</t>
  </si>
  <si>
    <t>2613</t>
  </si>
  <si>
    <t>Año 2023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</si>
  <si>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31 de enero 2023</t>
    </r>
  </si>
  <si>
    <t>______________________________________________</t>
  </si>
  <si>
    <t>Amarilis Abreu Marte</t>
  </si>
  <si>
    <t>Encargada de ejecución presupuestaria</t>
  </si>
  <si>
    <t>Laura Martinez</t>
  </si>
  <si>
    <t>Gerente de ejecución presupuestaria</t>
  </si>
  <si>
    <t>Armidis Henriquez</t>
  </si>
  <si>
    <t>Directora Administrativa Financiera</t>
  </si>
  <si>
    <t>Encargada Ejecución Presupuestaria</t>
  </si>
  <si>
    <t>Laura Martínez</t>
  </si>
  <si>
    <t>Gerente 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</si>
</sst>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2" fillId="2" borderId="0" xfId="1" applyFont="1" applyFill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Border="1" applyAlignment="1">
      <alignment wrapText="1"/>
    </xf>
    <xf numFmtId="40" fontId="2" fillId="2" borderId="0" xfId="1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43" fontId="0" fillId="0" borderId="0" xfId="1" applyFont="1" applyBorder="1" applyAlignment="1"/>
    <xf numFmtId="40" fontId="0" fillId="2" borderId="0" xfId="1" applyNumberFormat="1" applyFont="1" applyFill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164" fontId="2" fillId="0" borderId="0" xfId="0" applyNumberFormat="1" applyFont="1" applyAlignment="1">
      <alignment wrapText="1"/>
    </xf>
    <xf numFmtId="40" fontId="2" fillId="2" borderId="0" xfId="1" applyNumberFormat="1" applyFont="1" applyFill="1" applyBorder="1" applyAlignment="1"/>
    <xf numFmtId="43" fontId="0" fillId="0" borderId="0" xfId="1" applyFont="1" applyFill="1" applyAlignment="1"/>
    <xf numFmtId="164" fontId="0" fillId="0" borderId="0" xfId="0" applyNumberFormat="1"/>
    <xf numFmtId="0" fontId="5" fillId="0" borderId="0" xfId="0" applyFont="1" applyAlignment="1">
      <alignment horizontal="left" wrapText="1"/>
    </xf>
    <xf numFmtId="40" fontId="0" fillId="2" borderId="0" xfId="0" applyNumberFormat="1" applyFill="1"/>
    <xf numFmtId="0" fontId="6" fillId="0" borderId="0" xfId="0" applyFont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164" fontId="2" fillId="6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3" fontId="2" fillId="6" borderId="5" xfId="1" applyFont="1" applyFill="1" applyBorder="1" applyAlignment="1">
      <alignment horizontal="center" wrapText="1"/>
    </xf>
    <xf numFmtId="165" fontId="0" fillId="0" borderId="0" xfId="0" applyNumberFormat="1"/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3" fontId="2" fillId="0" borderId="4" xfId="1" applyFont="1" applyBorder="1" applyAlignment="1">
      <alignment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164" fontId="4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43" fontId="2" fillId="4" borderId="0" xfId="1" applyFont="1" applyFill="1" applyBorder="1" applyAlignment="1">
      <alignment horizontal="center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43" fontId="2" fillId="4" borderId="0" xfId="1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165" fontId="7" fillId="0" borderId="0" xfId="0" applyNumberFormat="1" applyFont="1"/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8" borderId="0" xfId="0" applyFont="1" applyFill="1" applyAlignment="1">
      <alignment horizontal="left"/>
    </xf>
    <xf numFmtId="0" fontId="4" fillId="7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43" fontId="8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1" fillId="0" borderId="0" xfId="1" applyFont="1" applyBorder="1" applyAlignment="1">
      <alignment horizontal="center"/>
    </xf>
    <xf numFmtId="43" fontId="2" fillId="0" borderId="0" xfId="0" applyNumberFormat="1" applyFont="1"/>
    <xf numFmtId="0" fontId="0" fillId="9" borderId="0" xfId="0" applyFill="1"/>
    <xf numFmtId="0" fontId="2" fillId="9" borderId="0" xfId="0" applyFont="1" applyFill="1" applyAlignment="1">
      <alignment horizontal="center"/>
    </xf>
    <xf numFmtId="43" fontId="2" fillId="9" borderId="0" xfId="1" applyFont="1" applyFill="1"/>
    <xf numFmtId="43" fontId="2" fillId="9" borderId="0" xfId="0" applyNumberFormat="1" applyFont="1" applyFill="1"/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/>
    <xf numFmtId="43" fontId="7" fillId="0" borderId="0" xfId="1" applyFont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777081</xdr:colOff>
      <xdr:row>0</xdr:row>
      <xdr:rowOff>70446</xdr:rowOff>
    </xdr:from>
    <xdr:to>
      <xdr:col>4</xdr:col>
      <xdr:colOff>280748</xdr:colOff>
      <xdr:row>8</xdr:row>
      <xdr:rowOff>138547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7081" y="70446"/>
          <a:ext cx="6742667" cy="1696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8</xdr:row>
      <xdr:rowOff>180975</xdr:rowOff>
    </xdr:from>
    <xdr:to>
      <xdr:col>13</xdr:col>
      <xdr:colOff>352425</xdr:colOff>
      <xdr:row>34</xdr:row>
      <xdr:rowOff>66070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7ECBBA-451F-F59F-71E2-05D6073DD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704975"/>
          <a:ext cx="7572375" cy="48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E244"/>
  <sheetViews>
    <sheetView tabSelected="1" view="pageBreakPreview" topLeftCell="A77" zoomScale="55" zoomScaleNormal="85" zoomScaleSheetLayoutView="55" workbookViewId="0">
      <selection activeCell="E106" sqref="E106"/>
    </sheetView>
  </sheetViews>
  <sheetFormatPr baseColWidth="10" defaultColWidth="9.140625" defaultRowHeight="15" x14ac:dyDescent="0.25"/>
  <cols>
    <col min="1" max="1" width="63.28515625" customWidth="1"/>
    <col min="2" max="2" width="23.7109375" customWidth="1"/>
    <col min="3" max="3" width="18.85546875" customWidth="1"/>
    <col min="4" max="4" width="2.7109375" style="1" customWidth="1"/>
    <col min="5" max="5" width="22" customWidth="1"/>
    <col min="6" max="6" width="20.7109375" hidden="1" customWidth="1"/>
    <col min="7" max="7" width="21.140625" hidden="1" customWidth="1"/>
    <col min="8" max="8" width="21.28515625" hidden="1" customWidth="1"/>
    <col min="9" max="9" width="21.5703125" hidden="1" customWidth="1"/>
    <col min="10" max="12" width="21.140625" hidden="1" customWidth="1"/>
    <col min="13" max="13" width="23" hidden="1" customWidth="1"/>
    <col min="14" max="14" width="20.7109375" hidden="1" customWidth="1"/>
    <col min="15" max="15" width="21" hidden="1" customWidth="1"/>
    <col min="16" max="16" width="23.7109375" hidden="1" customWidth="1"/>
    <col min="17" max="17" width="25.140625" style="50" customWidth="1"/>
    <col min="18" max="18" width="2.7109375" style="1" customWidth="1"/>
    <col min="19" max="19" width="15.85546875" bestFit="1" customWidth="1"/>
    <col min="20" max="20" width="96.7109375" customWidth="1"/>
    <col min="22" max="29" width="6" customWidth="1"/>
    <col min="30" max="31" width="7" customWidth="1"/>
  </cols>
  <sheetData>
    <row r="1" spans="1:31" x14ac:dyDescent="0.25">
      <c r="A1" s="78"/>
      <c r="B1" s="78"/>
      <c r="D1"/>
    </row>
    <row r="2" spans="1:31" x14ac:dyDescent="0.25">
      <c r="A2" s="78"/>
      <c r="B2" s="78"/>
      <c r="D2"/>
      <c r="R2" s="2"/>
    </row>
    <row r="3" spans="1:31" x14ac:dyDescent="0.25">
      <c r="A3" s="78"/>
      <c r="B3" s="78"/>
      <c r="D3"/>
      <c r="R3" s="2"/>
    </row>
    <row r="4" spans="1:31" x14ac:dyDescent="0.25">
      <c r="A4" s="78"/>
      <c r="B4" s="78"/>
      <c r="D4"/>
      <c r="R4" s="2"/>
    </row>
    <row r="5" spans="1:31" x14ac:dyDescent="0.25">
      <c r="A5" s="78"/>
      <c r="B5" s="78"/>
      <c r="D5"/>
      <c r="R5" s="2"/>
    </row>
    <row r="6" spans="1:31" x14ac:dyDescent="0.25">
      <c r="A6" s="78"/>
      <c r="B6" s="78"/>
      <c r="D6"/>
      <c r="R6" s="2"/>
    </row>
    <row r="7" spans="1:31" ht="18.75" x14ac:dyDescent="0.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2"/>
      <c r="T7" s="3"/>
    </row>
    <row r="8" spans="1:31" ht="18.75" x14ac:dyDescent="0.3">
      <c r="A8" s="80" t="s">
        <v>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2"/>
      <c r="T8" s="4"/>
    </row>
    <row r="9" spans="1:31" ht="18.75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"/>
      <c r="T9" s="4"/>
    </row>
    <row r="10" spans="1:31" ht="18.75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2"/>
      <c r="T10" s="4"/>
    </row>
    <row r="11" spans="1:31" ht="15.75" x14ac:dyDescent="0.25">
      <c r="A11" s="81" t="s">
        <v>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2"/>
      <c r="T11" s="4"/>
    </row>
    <row r="12" spans="1:31" ht="15.75" x14ac:dyDescent="0.25">
      <c r="A12" s="81" t="s">
        <v>545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2"/>
      <c r="T12" s="4"/>
    </row>
    <row r="13" spans="1:31" x14ac:dyDescent="0.25">
      <c r="A13" s="82" t="s">
        <v>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2"/>
      <c r="T13" s="4"/>
    </row>
    <row r="14" spans="1:31" x14ac:dyDescent="0.25">
      <c r="D14"/>
      <c r="R14" s="2"/>
      <c r="T14" s="4"/>
    </row>
    <row r="15" spans="1:31" ht="15" customHeight="1" x14ac:dyDescent="0.25">
      <c r="A15" s="5"/>
      <c r="B15" s="6"/>
      <c r="C15" s="49"/>
      <c r="D15"/>
      <c r="E15" s="83" t="s">
        <v>94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2"/>
      <c r="T15" s="4"/>
    </row>
    <row r="16" spans="1:31" ht="31.5" x14ac:dyDescent="0.25">
      <c r="A16" s="7" t="s">
        <v>3</v>
      </c>
      <c r="B16" s="8" t="s">
        <v>107</v>
      </c>
      <c r="C16" s="8" t="s">
        <v>93</v>
      </c>
      <c r="D16" s="9"/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  <c r="N16" s="8" t="s">
        <v>13</v>
      </c>
      <c r="O16" s="8" t="s">
        <v>14</v>
      </c>
      <c r="P16" s="8" t="s">
        <v>15</v>
      </c>
      <c r="Q16" s="51" t="s">
        <v>95</v>
      </c>
      <c r="R16" s="9"/>
      <c r="AD16" s="10"/>
      <c r="AE16" s="10"/>
    </row>
    <row r="17" spans="1:31" ht="24.95" customHeight="1" x14ac:dyDescent="0.25">
      <c r="A17" s="11" t="s">
        <v>16</v>
      </c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24.95" customHeight="1" x14ac:dyDescent="0.25">
      <c r="A18" s="15" t="s">
        <v>17</v>
      </c>
      <c r="B18" s="16">
        <f>+B19+B20+B21+B22+B23</f>
        <v>894933052.75999999</v>
      </c>
      <c r="C18" s="17">
        <f>+C19+C20+C21+C22+C23</f>
        <v>0</v>
      </c>
      <c r="D18" s="18"/>
      <c r="E18" s="19">
        <f>+E19+E20+E21+E23+E22</f>
        <v>48898300.780000001</v>
      </c>
      <c r="F18" s="19">
        <f>+F19+F20+F21+F23+F22</f>
        <v>0</v>
      </c>
      <c r="G18" s="19">
        <f>+G19+G20+G21+G23+G22</f>
        <v>0</v>
      </c>
      <c r="H18" s="19">
        <f>+H19+H20+H21+H23+H22</f>
        <v>0</v>
      </c>
      <c r="I18" s="19">
        <f>+I19+I20+I21+I23+I22</f>
        <v>0</v>
      </c>
      <c r="J18" s="20">
        <f t="shared" ref="J18:P18" si="0">+J19+J20+J21+J23+J22</f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>+E18+F18+G18+H18+I18+J18+K18+L18+M18+N18+O18+P18</f>
        <v>48898300.780000001</v>
      </c>
      <c r="R18" s="18"/>
      <c r="V18" s="21"/>
    </row>
    <row r="19" spans="1:31" ht="24.95" customHeight="1" x14ac:dyDescent="0.25">
      <c r="A19" s="22" t="s">
        <v>18</v>
      </c>
      <c r="B19" s="23">
        <v>655802812</v>
      </c>
      <c r="C19" s="24"/>
      <c r="D19" s="25"/>
      <c r="E19" s="2">
        <v>40884299.009999998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ref="Q19:Q82" si="1">+E19+F19+G19+H19+I19+J19+K19+L19+M19+N19+O19+P19</f>
        <v>40884299.009999998</v>
      </c>
      <c r="R19" s="25"/>
      <c r="S19" s="2"/>
      <c r="T19" s="2"/>
    </row>
    <row r="20" spans="1:31" ht="24.95" customHeight="1" x14ac:dyDescent="0.25">
      <c r="A20" s="22" t="s">
        <v>19</v>
      </c>
      <c r="B20" s="23">
        <v>37713685</v>
      </c>
      <c r="C20" s="24"/>
      <c r="D20" s="25"/>
      <c r="E20" s="2">
        <v>2659255.31</v>
      </c>
      <c r="F20" s="14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1"/>
        <v>2659255.31</v>
      </c>
      <c r="R20" s="25"/>
      <c r="S20" s="2"/>
      <c r="T20" s="2"/>
    </row>
    <row r="21" spans="1:31" ht="24.95" customHeight="1" x14ac:dyDescent="0.25">
      <c r="A21" s="22" t="s">
        <v>20</v>
      </c>
      <c r="B21" s="23">
        <v>331800</v>
      </c>
      <c r="C21" s="24"/>
      <c r="D21" s="25"/>
      <c r="E21" s="2"/>
      <c r="F21" s="14"/>
      <c r="G21" s="14"/>
      <c r="H21" s="2"/>
      <c r="I21" s="2"/>
      <c r="J21" s="14"/>
      <c r="K21" s="14"/>
      <c r="L21" s="14"/>
      <c r="M21" s="14"/>
      <c r="N21" s="14"/>
      <c r="O21" s="14"/>
      <c r="P21" s="14"/>
      <c r="Q21" s="14">
        <f t="shared" si="1"/>
        <v>0</v>
      </c>
      <c r="R21" s="25"/>
    </row>
    <row r="22" spans="1:31" ht="24.95" customHeight="1" x14ac:dyDescent="0.25">
      <c r="A22" s="22" t="s">
        <v>21</v>
      </c>
      <c r="B22" s="23">
        <v>119182766.76000001</v>
      </c>
      <c r="C22" s="24"/>
      <c r="D22" s="25"/>
      <c r="E22" s="2">
        <v>20075.150000000001</v>
      </c>
      <c r="F22" s="14"/>
      <c r="G22" s="14"/>
      <c r="H22" s="2"/>
      <c r="I22" s="2"/>
      <c r="J22" s="26"/>
      <c r="K22" s="14"/>
      <c r="L22" s="14"/>
      <c r="N22" s="14"/>
      <c r="O22" s="14"/>
      <c r="P22" s="14"/>
      <c r="Q22" s="14">
        <f t="shared" si="1"/>
        <v>20075.150000000001</v>
      </c>
      <c r="R22" s="25"/>
      <c r="S22" s="10"/>
    </row>
    <row r="23" spans="1:31" ht="24.95" customHeight="1" x14ac:dyDescent="0.25">
      <c r="A23" s="22" t="s">
        <v>22</v>
      </c>
      <c r="B23" s="23">
        <v>81901989</v>
      </c>
      <c r="C23" s="24"/>
      <c r="D23" s="25"/>
      <c r="E23" s="2">
        <v>5334671.3099999996</v>
      </c>
      <c r="F23" s="14"/>
      <c r="G23" s="14"/>
      <c r="H23" s="2"/>
      <c r="I23" s="2"/>
      <c r="J23" s="14"/>
      <c r="K23" s="14"/>
      <c r="L23" s="14"/>
      <c r="M23" s="27"/>
      <c r="N23" s="14"/>
      <c r="O23" s="14"/>
      <c r="P23" s="14"/>
      <c r="Q23" s="14">
        <f t="shared" si="1"/>
        <v>5334671.3099999996</v>
      </c>
      <c r="R23" s="25"/>
    </row>
    <row r="24" spans="1:31" ht="24.95" customHeight="1" x14ac:dyDescent="0.25">
      <c r="A24" s="15" t="s">
        <v>23</v>
      </c>
      <c r="B24" s="28">
        <f>+B25+B26+B27+B28+B29+B30+B31+B32+B33</f>
        <v>486063671.44</v>
      </c>
      <c r="C24" s="17">
        <f>+C25+C26+C27+C28+C29+C30+C31+C32+C33</f>
        <v>0</v>
      </c>
      <c r="D24" s="29"/>
      <c r="E24" s="19">
        <f>+E25+E26+E27+E28+E29+E30+E31+E32+E33</f>
        <v>13027252.48</v>
      </c>
      <c r="F24" s="19">
        <f t="shared" ref="F24:N24" si="2">+F25+F26+F27+F28+F29+F30+F31+F32+F33</f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52">
        <f t="shared" si="2"/>
        <v>0</v>
      </c>
      <c r="N24" s="52">
        <f t="shared" si="2"/>
        <v>0</v>
      </c>
      <c r="O24" s="52">
        <f>+O25+O26+O27+O28+O29+O30+O31+O32+O33</f>
        <v>0</v>
      </c>
      <c r="P24" s="52">
        <f>+P25+P26+P27+P28+P29+P30+P31+P32+P33</f>
        <v>0</v>
      </c>
      <c r="Q24" s="52">
        <f t="shared" si="1"/>
        <v>13027252.48</v>
      </c>
      <c r="R24" s="29"/>
    </row>
    <row r="25" spans="1:31" ht="24.95" customHeight="1" x14ac:dyDescent="0.25">
      <c r="A25" s="22" t="s">
        <v>24</v>
      </c>
      <c r="B25" s="23">
        <v>27715406.18</v>
      </c>
      <c r="C25" s="24"/>
      <c r="D25" s="25"/>
      <c r="E25" s="2">
        <v>2027374.02</v>
      </c>
      <c r="F25" s="14"/>
      <c r="G25" s="14"/>
      <c r="H25" s="2"/>
      <c r="I25" s="2"/>
      <c r="J25" s="14"/>
      <c r="K25" s="14"/>
      <c r="L25" s="14"/>
      <c r="M25" s="14"/>
      <c r="N25" s="14"/>
      <c r="O25" s="14"/>
      <c r="P25" s="14"/>
      <c r="Q25" s="14">
        <f t="shared" si="1"/>
        <v>2027374.02</v>
      </c>
      <c r="R25" s="25"/>
    </row>
    <row r="26" spans="1:31" ht="24.95" customHeight="1" x14ac:dyDescent="0.25">
      <c r="A26" s="22" t="s">
        <v>25</v>
      </c>
      <c r="B26" s="23">
        <v>49275893.799999997</v>
      </c>
      <c r="C26" s="24"/>
      <c r="D26" s="25"/>
      <c r="E26" s="14">
        <v>2868766.27</v>
      </c>
      <c r="F26" s="14"/>
      <c r="G26" s="14"/>
      <c r="H26" s="2"/>
      <c r="I26" s="2"/>
      <c r="J26" s="14"/>
      <c r="K26" s="14"/>
      <c r="L26" s="14"/>
      <c r="M26" s="14"/>
      <c r="N26" s="14"/>
      <c r="O26" s="14"/>
      <c r="P26" s="14"/>
      <c r="Q26" s="14">
        <f t="shared" si="1"/>
        <v>2868766.27</v>
      </c>
      <c r="R26" s="25"/>
    </row>
    <row r="27" spans="1:31" ht="24.95" customHeight="1" x14ac:dyDescent="0.25">
      <c r="A27" s="22" t="s">
        <v>26</v>
      </c>
      <c r="B27" s="23">
        <v>9300000</v>
      </c>
      <c r="C27" s="24"/>
      <c r="D27" s="25"/>
      <c r="E27" s="2">
        <v>288941.58</v>
      </c>
      <c r="F27" s="14"/>
      <c r="G27" s="14"/>
      <c r="H27" s="2"/>
      <c r="I27" s="2"/>
      <c r="J27" s="14"/>
      <c r="K27" s="14"/>
      <c r="L27" s="14"/>
      <c r="M27" s="14"/>
      <c r="N27" s="14"/>
      <c r="O27" s="14"/>
      <c r="P27" s="14"/>
      <c r="Q27" s="14">
        <f t="shared" si="1"/>
        <v>288941.58</v>
      </c>
      <c r="R27" s="25"/>
    </row>
    <row r="28" spans="1:31" ht="24.95" customHeight="1" x14ac:dyDescent="0.25">
      <c r="A28" s="22" t="s">
        <v>27</v>
      </c>
      <c r="B28" s="23">
        <v>4090000</v>
      </c>
      <c r="C28" s="24"/>
      <c r="D28" s="25"/>
      <c r="E28" s="2">
        <v>7230</v>
      </c>
      <c r="F28" s="14"/>
      <c r="G28" s="14"/>
      <c r="H28" s="2"/>
      <c r="I28" s="2"/>
      <c r="J28" s="14"/>
      <c r="K28" s="14"/>
      <c r="L28" s="14"/>
      <c r="M28" s="14"/>
      <c r="N28" s="14"/>
      <c r="O28" s="14"/>
      <c r="P28" s="14"/>
      <c r="Q28" s="14">
        <f t="shared" si="1"/>
        <v>7230</v>
      </c>
      <c r="R28" s="25"/>
    </row>
    <row r="29" spans="1:31" ht="24.95" customHeight="1" x14ac:dyDescent="0.25">
      <c r="A29" s="22" t="s">
        <v>28</v>
      </c>
      <c r="B29" s="23">
        <v>78238094.620000005</v>
      </c>
      <c r="C29" s="24"/>
      <c r="D29" s="25"/>
      <c r="E29" s="2">
        <v>2072695.82</v>
      </c>
      <c r="F29" s="14"/>
      <c r="G29" s="14"/>
      <c r="H29" s="2"/>
      <c r="I29" s="2"/>
      <c r="J29" s="14"/>
      <c r="K29" s="14"/>
      <c r="L29" s="14"/>
      <c r="M29" s="14"/>
      <c r="N29" s="14"/>
      <c r="O29" s="14"/>
      <c r="P29" s="14"/>
      <c r="Q29" s="14">
        <f t="shared" si="1"/>
        <v>2072695.82</v>
      </c>
      <c r="R29" s="25"/>
    </row>
    <row r="30" spans="1:31" ht="24.95" customHeight="1" x14ac:dyDescent="0.25">
      <c r="A30" s="22" t="s">
        <v>29</v>
      </c>
      <c r="B30" s="23">
        <v>55665700</v>
      </c>
      <c r="C30" s="24"/>
      <c r="D30" s="25"/>
      <c r="E30" s="2">
        <v>3567871.77</v>
      </c>
      <c r="F30" s="14"/>
      <c r="G30" s="14"/>
      <c r="H30" s="2"/>
      <c r="I30" s="2"/>
      <c r="J30" s="14"/>
      <c r="K30" s="14"/>
      <c r="L30" s="14"/>
      <c r="M30" s="14"/>
      <c r="N30" s="14"/>
      <c r="O30" s="14"/>
      <c r="P30" s="14"/>
      <c r="Q30" s="14">
        <f t="shared" si="1"/>
        <v>3567871.77</v>
      </c>
      <c r="R30" s="25"/>
    </row>
    <row r="31" spans="1:31" ht="39.75" customHeight="1" x14ac:dyDescent="0.25">
      <c r="A31" s="22" t="s">
        <v>30</v>
      </c>
      <c r="B31" s="23">
        <v>20575344.940000001</v>
      </c>
      <c r="C31" s="24"/>
      <c r="D31" s="25"/>
      <c r="E31" s="2">
        <v>372013.73</v>
      </c>
      <c r="F31" s="14"/>
      <c r="G31" s="14"/>
      <c r="H31" s="2"/>
      <c r="I31" s="2"/>
      <c r="J31" s="14"/>
      <c r="K31" s="14"/>
      <c r="L31" s="14"/>
      <c r="M31" s="14"/>
      <c r="N31" s="14"/>
      <c r="O31" s="30"/>
      <c r="P31" s="30"/>
      <c r="Q31" s="14">
        <f t="shared" si="1"/>
        <v>372013.73</v>
      </c>
      <c r="R31" s="25"/>
    </row>
    <row r="32" spans="1:31" ht="51.75" customHeight="1" x14ac:dyDescent="0.25">
      <c r="A32" s="22" t="s">
        <v>31</v>
      </c>
      <c r="B32" s="23">
        <v>233881678.03999999</v>
      </c>
      <c r="C32" s="24"/>
      <c r="D32" s="25"/>
      <c r="E32" s="2">
        <v>1622303</v>
      </c>
      <c r="F32" s="14"/>
      <c r="G32" s="14"/>
      <c r="H32" s="2"/>
      <c r="I32" s="2"/>
      <c r="J32" s="14"/>
      <c r="K32" s="14"/>
      <c r="L32" s="14"/>
      <c r="M32" s="14"/>
      <c r="N32" s="14"/>
      <c r="O32" s="14"/>
      <c r="P32" s="14"/>
      <c r="Q32" s="14">
        <f t="shared" si="1"/>
        <v>1622303</v>
      </c>
      <c r="R32" s="25"/>
    </row>
    <row r="33" spans="1:19" ht="24.95" customHeight="1" x14ac:dyDescent="0.25">
      <c r="A33" s="22" t="s">
        <v>32</v>
      </c>
      <c r="B33" s="23">
        <v>7321553.8600000003</v>
      </c>
      <c r="C33" s="24"/>
      <c r="D33" s="25"/>
      <c r="E33" s="2">
        <v>200056.29</v>
      </c>
      <c r="F33" s="14"/>
      <c r="G33" s="14"/>
      <c r="H33" s="2"/>
      <c r="I33" s="2"/>
      <c r="J33" s="14"/>
      <c r="K33" s="14"/>
      <c r="L33" s="14"/>
      <c r="N33" s="14"/>
      <c r="O33" s="14"/>
      <c r="P33" s="14"/>
      <c r="Q33" s="14">
        <f t="shared" si="1"/>
        <v>200056.29</v>
      </c>
      <c r="R33" s="25"/>
    </row>
    <row r="34" spans="1:19" ht="24.95" customHeight="1" x14ac:dyDescent="0.25">
      <c r="A34" s="15" t="s">
        <v>33</v>
      </c>
      <c r="B34" s="28">
        <f>+B35+B36+B38+B37+B39+B40+B41+B42+B43</f>
        <v>59520846.269999996</v>
      </c>
      <c r="C34" s="17">
        <f>+C35+C36+C37+C38+C39+C40+C41+C42+C43</f>
        <v>0</v>
      </c>
      <c r="D34" s="29"/>
      <c r="E34" s="19">
        <f>+E35+E36+E37+E38+E39+E40+E41+E42+E43</f>
        <v>1530087.48</v>
      </c>
      <c r="F34" s="19">
        <f t="shared" ref="F34:P34" si="3">+F35+F36+F37+F38+F39+F40+F41+F42+F43</f>
        <v>0</v>
      </c>
      <c r="G34" s="19">
        <f t="shared" si="3"/>
        <v>0</v>
      </c>
      <c r="H34" s="19">
        <f t="shared" si="3"/>
        <v>0</v>
      </c>
      <c r="I34" s="19">
        <f t="shared" si="3"/>
        <v>0</v>
      </c>
      <c r="J34" s="20">
        <f t="shared" si="3"/>
        <v>0</v>
      </c>
      <c r="K34" s="20">
        <f t="shared" si="3"/>
        <v>0</v>
      </c>
      <c r="L34" s="20">
        <f t="shared" si="3"/>
        <v>0</v>
      </c>
      <c r="M34" s="20">
        <f t="shared" si="3"/>
        <v>0</v>
      </c>
      <c r="N34" s="20">
        <f t="shared" si="3"/>
        <v>0</v>
      </c>
      <c r="O34" s="20">
        <f t="shared" si="3"/>
        <v>0</v>
      </c>
      <c r="P34" s="20">
        <f t="shared" si="3"/>
        <v>0</v>
      </c>
      <c r="Q34" s="20">
        <f t="shared" si="1"/>
        <v>1530087.48</v>
      </c>
      <c r="R34" s="29"/>
    </row>
    <row r="35" spans="1:19" ht="24.95" customHeight="1" x14ac:dyDescent="0.25">
      <c r="A35" s="22" t="s">
        <v>34</v>
      </c>
      <c r="B35" s="23">
        <v>2809630</v>
      </c>
      <c r="C35" s="24"/>
      <c r="D35" s="25"/>
      <c r="E35" s="2">
        <v>97362.91</v>
      </c>
      <c r="F35" s="14"/>
      <c r="G35" s="14"/>
      <c r="H35" s="2"/>
      <c r="I35" s="2"/>
      <c r="J35" s="14"/>
      <c r="K35" s="14"/>
      <c r="L35" s="14"/>
      <c r="M35" s="14"/>
      <c r="N35" s="14"/>
      <c r="O35" s="14"/>
      <c r="P35" s="14"/>
      <c r="Q35" s="14">
        <f t="shared" si="1"/>
        <v>97362.91</v>
      </c>
      <c r="R35" s="25"/>
    </row>
    <row r="36" spans="1:19" ht="24.95" customHeight="1" x14ac:dyDescent="0.25">
      <c r="A36" s="22" t="s">
        <v>35</v>
      </c>
      <c r="B36" s="23">
        <v>5801854.5199999996</v>
      </c>
      <c r="C36" s="24"/>
      <c r="D36" s="25"/>
      <c r="E36" s="2">
        <v>11446</v>
      </c>
      <c r="F36" s="14"/>
      <c r="G36" s="14"/>
      <c r="H36" s="2"/>
      <c r="I36" s="2"/>
      <c r="J36" s="14"/>
      <c r="K36" s="14"/>
      <c r="L36" s="14"/>
      <c r="M36" s="14"/>
      <c r="N36" s="14"/>
      <c r="O36" s="14"/>
      <c r="P36" s="14"/>
      <c r="Q36" s="14">
        <f t="shared" si="1"/>
        <v>11446</v>
      </c>
      <c r="R36" s="25"/>
    </row>
    <row r="37" spans="1:19" ht="24.95" customHeight="1" x14ac:dyDescent="0.25">
      <c r="A37" s="22" t="s">
        <v>36</v>
      </c>
      <c r="B37" s="23">
        <v>4660086</v>
      </c>
      <c r="C37" s="24"/>
      <c r="D37" s="25"/>
      <c r="E37" s="2">
        <v>103084.5</v>
      </c>
      <c r="F37" s="14"/>
      <c r="G37" s="14"/>
      <c r="H37" s="2"/>
      <c r="I37" s="2"/>
      <c r="J37" s="14"/>
      <c r="K37" s="14"/>
      <c r="L37" s="14"/>
      <c r="M37" s="14"/>
      <c r="N37" s="14"/>
      <c r="O37" s="14"/>
      <c r="P37" s="14"/>
      <c r="Q37" s="14">
        <f t="shared" si="1"/>
        <v>103084.5</v>
      </c>
      <c r="R37" s="25"/>
    </row>
    <row r="38" spans="1:19" ht="24.95" customHeight="1" x14ac:dyDescent="0.25">
      <c r="A38" s="22" t="s">
        <v>37</v>
      </c>
      <c r="B38" s="23">
        <v>151739.28</v>
      </c>
      <c r="C38" s="24"/>
      <c r="D38" s="25"/>
      <c r="E38" s="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f t="shared" si="1"/>
        <v>0</v>
      </c>
      <c r="R38" s="25"/>
    </row>
    <row r="39" spans="1:19" ht="24.95" customHeight="1" x14ac:dyDescent="0.25">
      <c r="A39" s="22" t="s">
        <v>38</v>
      </c>
      <c r="B39" s="23">
        <v>1022642</v>
      </c>
      <c r="C39" s="24"/>
      <c r="D39" s="25"/>
      <c r="E39" s="2">
        <v>10874.58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>
        <f t="shared" si="1"/>
        <v>10874.58</v>
      </c>
      <c r="R39" s="25"/>
    </row>
    <row r="40" spans="1:19" ht="35.25" customHeight="1" x14ac:dyDescent="0.25">
      <c r="A40" s="22" t="s">
        <v>39</v>
      </c>
      <c r="B40" s="23">
        <v>309360</v>
      </c>
      <c r="C40" s="24"/>
      <c r="D40" s="25"/>
      <c r="E40" s="2"/>
      <c r="F40" s="14"/>
      <c r="G40" s="14"/>
      <c r="H40" s="2"/>
      <c r="I40" s="2"/>
      <c r="J40" s="14"/>
      <c r="K40" s="14"/>
      <c r="L40" s="14"/>
      <c r="M40" s="14"/>
      <c r="N40" s="14"/>
      <c r="O40" s="14"/>
      <c r="P40" s="14"/>
      <c r="Q40" s="14">
        <f t="shared" si="1"/>
        <v>0</v>
      </c>
      <c r="R40" s="25"/>
    </row>
    <row r="41" spans="1:19" ht="33.75" customHeight="1" x14ac:dyDescent="0.25">
      <c r="A41" s="22" t="s">
        <v>40</v>
      </c>
      <c r="B41" s="23">
        <v>28950879.469999999</v>
      </c>
      <c r="C41" s="24"/>
      <c r="D41" s="25"/>
      <c r="E41" s="2">
        <v>890539.05</v>
      </c>
      <c r="F41" s="14"/>
      <c r="G41" s="14"/>
      <c r="H41" s="2"/>
      <c r="I41" s="2"/>
      <c r="J41" s="14"/>
      <c r="K41" s="14"/>
      <c r="L41" s="14"/>
      <c r="M41" s="14"/>
      <c r="N41" s="14"/>
      <c r="O41" s="14"/>
      <c r="P41" s="14"/>
      <c r="Q41" s="14">
        <f t="shared" si="1"/>
        <v>890539.05</v>
      </c>
      <c r="R41" s="25"/>
    </row>
    <row r="42" spans="1:19" ht="35.25" customHeight="1" x14ac:dyDescent="0.25">
      <c r="A42" s="22" t="s">
        <v>41</v>
      </c>
      <c r="B42" s="23"/>
      <c r="C42" s="24"/>
      <c r="D42" s="25"/>
      <c r="E42" s="2">
        <v>0</v>
      </c>
      <c r="F42" s="14"/>
      <c r="G42" s="14"/>
      <c r="J42" s="14"/>
      <c r="K42" s="14"/>
      <c r="L42" s="14"/>
      <c r="Q42" s="50">
        <f t="shared" si="1"/>
        <v>0</v>
      </c>
      <c r="R42" s="25"/>
    </row>
    <row r="43" spans="1:19" ht="24.95" customHeight="1" x14ac:dyDescent="0.25">
      <c r="A43" s="22" t="s">
        <v>42</v>
      </c>
      <c r="B43" s="23">
        <v>15814655</v>
      </c>
      <c r="C43" s="24"/>
      <c r="D43" s="25"/>
      <c r="E43" s="2">
        <v>416780.44</v>
      </c>
      <c r="F43" s="14"/>
      <c r="G43" s="14"/>
      <c r="H43" s="2"/>
      <c r="I43" s="2"/>
      <c r="J43" s="14"/>
      <c r="K43" s="14"/>
      <c r="L43" s="14"/>
      <c r="M43" s="14"/>
      <c r="N43" s="14"/>
      <c r="O43" s="14"/>
      <c r="P43" s="14"/>
      <c r="Q43" s="14">
        <f t="shared" si="1"/>
        <v>416780.44</v>
      </c>
      <c r="R43" s="25"/>
    </row>
    <row r="44" spans="1:19" ht="24.95" customHeight="1" x14ac:dyDescent="0.25">
      <c r="A44" s="15" t="s">
        <v>43</v>
      </c>
      <c r="B44" s="28">
        <f>+B45+B46+B47+B48+B49+B50+B51</f>
        <v>0</v>
      </c>
      <c r="C44" s="17">
        <f>+C45+C46+C47+C48+C49+C50+C51</f>
        <v>0</v>
      </c>
      <c r="D44" s="29"/>
      <c r="E44" s="19">
        <f>+E45+E46+E47+E48+E49+E50+E51</f>
        <v>20000</v>
      </c>
      <c r="F44" s="19">
        <f t="shared" ref="F44:P44" si="4">+F45+F46+F47+F48+F49+F50+F51</f>
        <v>0</v>
      </c>
      <c r="G44" s="19">
        <f t="shared" si="4"/>
        <v>0</v>
      </c>
      <c r="H44" s="19">
        <f t="shared" si="4"/>
        <v>0</v>
      </c>
      <c r="I44" s="19">
        <f t="shared" si="4"/>
        <v>0</v>
      </c>
      <c r="J44" s="20">
        <f t="shared" si="4"/>
        <v>0</v>
      </c>
      <c r="K44" s="20">
        <f t="shared" si="4"/>
        <v>0</v>
      </c>
      <c r="L44" s="20">
        <f t="shared" si="4"/>
        <v>0</v>
      </c>
      <c r="M44" s="20">
        <f t="shared" si="4"/>
        <v>0</v>
      </c>
      <c r="N44" s="20">
        <f t="shared" si="4"/>
        <v>0</v>
      </c>
      <c r="O44" s="20">
        <f t="shared" si="4"/>
        <v>0</v>
      </c>
      <c r="P44" s="20">
        <f t="shared" si="4"/>
        <v>0</v>
      </c>
      <c r="Q44" s="20">
        <f t="shared" si="1"/>
        <v>20000</v>
      </c>
      <c r="R44" s="29"/>
    </row>
    <row r="45" spans="1:19" ht="27.75" customHeight="1" x14ac:dyDescent="0.25">
      <c r="A45" s="22" t="s">
        <v>44</v>
      </c>
      <c r="B45" s="23"/>
      <c r="C45" s="24"/>
      <c r="D45" s="25"/>
      <c r="E45" s="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>
        <f t="shared" si="1"/>
        <v>0</v>
      </c>
      <c r="R45" s="25"/>
      <c r="S45" s="31"/>
    </row>
    <row r="46" spans="1:19" ht="33.75" customHeight="1" x14ac:dyDescent="0.25">
      <c r="A46" s="22" t="s">
        <v>45</v>
      </c>
      <c r="B46" s="23"/>
      <c r="C46" s="24"/>
      <c r="D46" s="25"/>
      <c r="E46" s="2">
        <v>0</v>
      </c>
      <c r="F46" s="14"/>
      <c r="G46" s="14"/>
      <c r="J46" s="14"/>
      <c r="K46" s="14"/>
      <c r="L46" s="14"/>
      <c r="Q46" s="50">
        <f t="shared" si="1"/>
        <v>0</v>
      </c>
      <c r="R46" s="25"/>
    </row>
    <row r="47" spans="1:19" ht="30" customHeight="1" x14ac:dyDescent="0.25">
      <c r="A47" s="22" t="s">
        <v>46</v>
      </c>
      <c r="B47" s="23"/>
      <c r="C47" s="24"/>
      <c r="D47" s="25"/>
      <c r="E47" s="2">
        <v>0</v>
      </c>
      <c r="F47" s="14"/>
      <c r="G47" s="14"/>
      <c r="J47" s="14"/>
      <c r="K47" s="14"/>
      <c r="L47" s="14"/>
      <c r="Q47" s="50">
        <f t="shared" si="1"/>
        <v>0</v>
      </c>
      <c r="R47" s="25"/>
    </row>
    <row r="48" spans="1:19" ht="33" customHeight="1" x14ac:dyDescent="0.25">
      <c r="A48" s="22" t="s">
        <v>47</v>
      </c>
      <c r="B48" s="23"/>
      <c r="C48" s="24"/>
      <c r="D48" s="25"/>
      <c r="E48" s="2">
        <v>0</v>
      </c>
      <c r="F48" s="14"/>
      <c r="G48" s="14"/>
      <c r="J48" s="14"/>
      <c r="K48" s="14"/>
      <c r="L48" s="14"/>
      <c r="Q48" s="50">
        <f t="shared" si="1"/>
        <v>0</v>
      </c>
      <c r="R48" s="25"/>
    </row>
    <row r="49" spans="1:18" ht="32.25" customHeight="1" x14ac:dyDescent="0.25">
      <c r="A49" s="22" t="s">
        <v>48</v>
      </c>
      <c r="B49" s="23"/>
      <c r="C49" s="24"/>
      <c r="D49" s="25"/>
      <c r="E49" s="2">
        <v>0</v>
      </c>
      <c r="F49" s="14"/>
      <c r="G49" s="14"/>
      <c r="J49" s="14"/>
      <c r="K49" s="14"/>
      <c r="L49" s="14"/>
      <c r="Q49" s="50">
        <f t="shared" si="1"/>
        <v>0</v>
      </c>
      <c r="R49" s="25"/>
    </row>
    <row r="50" spans="1:18" ht="24.95" customHeight="1" x14ac:dyDescent="0.25">
      <c r="A50" s="22" t="s">
        <v>49</v>
      </c>
      <c r="B50" s="23"/>
      <c r="C50" s="24"/>
      <c r="D50" s="25"/>
      <c r="E50" s="2">
        <v>0</v>
      </c>
      <c r="F50" s="14"/>
      <c r="G50" s="14"/>
      <c r="J50" s="14"/>
      <c r="K50" s="14"/>
      <c r="L50" s="14"/>
      <c r="Q50" s="50">
        <f t="shared" si="1"/>
        <v>0</v>
      </c>
      <c r="R50" s="25"/>
    </row>
    <row r="51" spans="1:18" ht="28.5" customHeight="1" x14ac:dyDescent="0.25">
      <c r="A51" s="22" t="s">
        <v>50</v>
      </c>
      <c r="B51" s="23"/>
      <c r="C51" s="24"/>
      <c r="D51" s="25"/>
      <c r="E51" s="2">
        <v>20000</v>
      </c>
      <c r="F51" s="14"/>
      <c r="G51" s="14"/>
      <c r="J51" s="14"/>
      <c r="K51" s="14"/>
      <c r="L51" s="14"/>
      <c r="O51" s="26"/>
      <c r="P51" s="26"/>
      <c r="Q51" s="50">
        <f t="shared" si="1"/>
        <v>20000</v>
      </c>
      <c r="R51" s="25"/>
    </row>
    <row r="52" spans="1:18" ht="24.95" customHeight="1" x14ac:dyDescent="0.25">
      <c r="A52" s="15" t="s">
        <v>51</v>
      </c>
      <c r="B52" s="28">
        <f>+B53+B54+B55+B56+B57+B58+B59</f>
        <v>5391300</v>
      </c>
      <c r="C52" s="24"/>
      <c r="D52" s="25"/>
      <c r="E52" s="19">
        <f>+E53+E54+E55+E56+E57+E58+E59</f>
        <v>0</v>
      </c>
      <c r="F52" s="14">
        <f t="shared" ref="F52:K52" si="5">+F53+F54+F55+F56+F57+F58+F59</f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/>
      <c r="M52" s="14">
        <f t="shared" ref="M52:O52" si="6">+M53+M54+M55+M56+M57+M58+M59</f>
        <v>0</v>
      </c>
      <c r="N52" s="14">
        <f t="shared" si="6"/>
        <v>0</v>
      </c>
      <c r="O52" s="14">
        <f t="shared" si="6"/>
        <v>0</v>
      </c>
      <c r="P52" s="14"/>
      <c r="Q52" s="14">
        <f t="shared" si="1"/>
        <v>0</v>
      </c>
      <c r="R52" s="25"/>
    </row>
    <row r="53" spans="1:18" ht="24.95" customHeight="1" x14ac:dyDescent="0.25">
      <c r="A53" s="22" t="s">
        <v>52</v>
      </c>
      <c r="B53" s="23">
        <v>4890000</v>
      </c>
      <c r="C53" s="24"/>
      <c r="D53" s="25"/>
      <c r="E53" s="2">
        <v>0</v>
      </c>
      <c r="F53" s="14"/>
      <c r="G53" s="14"/>
      <c r="H53" s="14"/>
      <c r="I53" s="14"/>
      <c r="J53" s="14"/>
      <c r="K53" s="14"/>
      <c r="L53" s="14"/>
      <c r="Q53" s="50">
        <f t="shared" si="1"/>
        <v>0</v>
      </c>
      <c r="R53" s="25"/>
    </row>
    <row r="54" spans="1:18" ht="30" customHeight="1" x14ac:dyDescent="0.25">
      <c r="A54" s="22" t="s">
        <v>53</v>
      </c>
      <c r="B54" s="23"/>
      <c r="C54" s="24"/>
      <c r="D54" s="25"/>
      <c r="E54" s="2"/>
      <c r="F54" s="14"/>
      <c r="G54" s="14"/>
      <c r="H54" s="14"/>
      <c r="I54" s="14"/>
      <c r="J54" s="14"/>
      <c r="K54" s="14"/>
      <c r="L54" s="14"/>
      <c r="Q54" s="50">
        <f t="shared" si="1"/>
        <v>0</v>
      </c>
      <c r="R54" s="25"/>
    </row>
    <row r="55" spans="1:18" ht="28.5" customHeight="1" x14ac:dyDescent="0.25">
      <c r="A55" s="22" t="s">
        <v>54</v>
      </c>
      <c r="B55" s="23"/>
      <c r="C55" s="24"/>
      <c r="D55" s="25"/>
      <c r="E55" s="2"/>
      <c r="F55" s="14"/>
      <c r="G55" s="14"/>
      <c r="H55" s="14"/>
      <c r="I55" s="14"/>
      <c r="J55" s="14"/>
      <c r="K55" s="14"/>
      <c r="L55" s="14"/>
      <c r="Q55" s="50">
        <f t="shared" si="1"/>
        <v>0</v>
      </c>
      <c r="R55" s="25"/>
    </row>
    <row r="56" spans="1:18" ht="33.75" customHeight="1" x14ac:dyDescent="0.25">
      <c r="A56" s="22" t="s">
        <v>55</v>
      </c>
      <c r="B56" s="23"/>
      <c r="C56" s="24"/>
      <c r="D56" s="25"/>
      <c r="E56" s="2"/>
      <c r="F56" s="14"/>
      <c r="G56" s="14"/>
      <c r="H56" s="14"/>
      <c r="I56" s="14"/>
      <c r="J56" s="14"/>
      <c r="K56" s="14"/>
      <c r="L56" s="14"/>
      <c r="Q56" s="50">
        <f t="shared" si="1"/>
        <v>0</v>
      </c>
      <c r="R56" s="25"/>
    </row>
    <row r="57" spans="1:18" ht="30" customHeight="1" x14ac:dyDescent="0.25">
      <c r="A57" s="22" t="s">
        <v>56</v>
      </c>
      <c r="B57" s="23"/>
      <c r="C57" s="24"/>
      <c r="D57" s="25"/>
      <c r="E57" s="2"/>
      <c r="F57" s="14"/>
      <c r="G57" s="14"/>
      <c r="H57" s="14"/>
      <c r="I57" s="14"/>
      <c r="J57" s="14"/>
      <c r="K57" s="14"/>
      <c r="L57" s="14"/>
      <c r="Q57" s="50">
        <f t="shared" si="1"/>
        <v>0</v>
      </c>
      <c r="R57" s="25"/>
    </row>
    <row r="58" spans="1:18" ht="24.95" customHeight="1" x14ac:dyDescent="0.25">
      <c r="A58" s="22" t="s">
        <v>57</v>
      </c>
      <c r="B58" s="23">
        <v>501300</v>
      </c>
      <c r="C58" s="24"/>
      <c r="D58" s="25"/>
      <c r="E58" s="2"/>
      <c r="F58" s="14"/>
      <c r="G58" s="14"/>
      <c r="H58" s="14"/>
      <c r="I58" s="14"/>
      <c r="J58" s="14"/>
      <c r="K58" s="14"/>
      <c r="L58" s="14"/>
      <c r="Q58" s="50">
        <f t="shared" si="1"/>
        <v>0</v>
      </c>
      <c r="R58" s="25"/>
    </row>
    <row r="59" spans="1:18" ht="33.75" customHeight="1" x14ac:dyDescent="0.25">
      <c r="A59" s="22" t="s">
        <v>58</v>
      </c>
      <c r="B59" s="23"/>
      <c r="C59" s="24"/>
      <c r="D59" s="25"/>
      <c r="E59" s="2"/>
      <c r="F59" s="14"/>
      <c r="G59" s="14"/>
      <c r="H59" s="14"/>
      <c r="I59" s="14"/>
      <c r="J59" s="14"/>
      <c r="K59" s="14"/>
      <c r="L59" s="14"/>
      <c r="Q59" s="50">
        <f t="shared" si="1"/>
        <v>0</v>
      </c>
      <c r="R59" s="25"/>
    </row>
    <row r="60" spans="1:18" ht="39.75" customHeight="1" x14ac:dyDescent="0.25">
      <c r="A60" s="15" t="s">
        <v>59</v>
      </c>
      <c r="B60" s="28">
        <f>+B61+B62+B63+B64+B65+B66+B67+B68+B69</f>
        <v>83091129.280000001</v>
      </c>
      <c r="C60" s="17">
        <f>+C61+C62+C63+C64+C65+C66+C67+C68+C69</f>
        <v>0</v>
      </c>
      <c r="D60" s="29"/>
      <c r="E60" s="19">
        <f>+E61+E62+E63+E64+E65+E66+E67+E68+E69</f>
        <v>3863816</v>
      </c>
      <c r="F60" s="19">
        <f t="shared" ref="F60:P60" si="7">+F61+F62+F63+F64+F65+F66+F67+F68+F69</f>
        <v>0</v>
      </c>
      <c r="G60" s="19">
        <f>+G61+G62+G63+G64+G65+G66+G67+G68+G69</f>
        <v>0</v>
      </c>
      <c r="H60" s="19">
        <f>+H61+H62+H63+H64+H65+H66+H67+H68+H69</f>
        <v>0</v>
      </c>
      <c r="I60" s="19">
        <f t="shared" si="7"/>
        <v>0</v>
      </c>
      <c r="J60" s="20">
        <f t="shared" si="7"/>
        <v>0</v>
      </c>
      <c r="K60" s="20">
        <f t="shared" si="7"/>
        <v>0</v>
      </c>
      <c r="L60" s="20">
        <f t="shared" si="7"/>
        <v>0</v>
      </c>
      <c r="M60" s="20">
        <f t="shared" si="7"/>
        <v>0</v>
      </c>
      <c r="N60" s="20">
        <f t="shared" si="7"/>
        <v>0</v>
      </c>
      <c r="O60" s="20">
        <f t="shared" si="7"/>
        <v>0</v>
      </c>
      <c r="P60" s="20">
        <f t="shared" si="7"/>
        <v>0</v>
      </c>
      <c r="Q60" s="20">
        <f t="shared" si="1"/>
        <v>3863816</v>
      </c>
      <c r="R60" s="29"/>
    </row>
    <row r="61" spans="1:18" ht="24.95" customHeight="1" x14ac:dyDescent="0.25">
      <c r="A61" s="22" t="s">
        <v>60</v>
      </c>
      <c r="B61" s="23">
        <v>27643212</v>
      </c>
      <c r="C61" s="24"/>
      <c r="D61" s="25"/>
      <c r="E61" s="2">
        <v>3863816</v>
      </c>
      <c r="F61" s="2"/>
      <c r="G61" s="2"/>
      <c r="H61" s="14"/>
      <c r="I61" s="14"/>
      <c r="J61" s="14"/>
      <c r="K61" s="14"/>
      <c r="L61" s="14"/>
      <c r="M61" s="14"/>
      <c r="N61" s="14"/>
      <c r="O61" s="14"/>
      <c r="P61" s="14"/>
      <c r="Q61" s="14">
        <f t="shared" si="1"/>
        <v>3863816</v>
      </c>
      <c r="R61" s="25"/>
    </row>
    <row r="62" spans="1:18" ht="24.95" customHeight="1" x14ac:dyDescent="0.25">
      <c r="A62" s="22" t="s">
        <v>61</v>
      </c>
      <c r="B62" s="23">
        <v>530500</v>
      </c>
      <c r="C62" s="24"/>
      <c r="D62" s="25"/>
      <c r="E62" s="2"/>
      <c r="F62" s="14"/>
      <c r="G62" s="14"/>
      <c r="H62" s="14"/>
      <c r="J62" s="14"/>
      <c r="K62" s="14"/>
      <c r="L62" s="14"/>
      <c r="M62" s="14"/>
      <c r="N62" s="14"/>
      <c r="O62" s="14"/>
      <c r="P62" s="14"/>
      <c r="Q62" s="50">
        <f t="shared" si="1"/>
        <v>0</v>
      </c>
      <c r="R62" s="25"/>
    </row>
    <row r="63" spans="1:18" ht="31.5" customHeight="1" x14ac:dyDescent="0.25">
      <c r="A63" s="22" t="s">
        <v>62</v>
      </c>
      <c r="B63" s="23">
        <v>126517.28</v>
      </c>
      <c r="C63" s="24"/>
      <c r="D63" s="25"/>
      <c r="E63" s="2"/>
      <c r="F63" s="14"/>
      <c r="G63" s="14"/>
      <c r="H63" s="14"/>
      <c r="J63" s="14"/>
      <c r="K63" s="14"/>
      <c r="L63" s="14"/>
      <c r="M63" s="14"/>
      <c r="O63" s="14"/>
      <c r="P63" s="14"/>
      <c r="Q63" s="50">
        <f t="shared" si="1"/>
        <v>0</v>
      </c>
      <c r="R63" s="25"/>
    </row>
    <row r="64" spans="1:18" ht="42.75" customHeight="1" x14ac:dyDescent="0.25">
      <c r="A64" s="22" t="s">
        <v>63</v>
      </c>
      <c r="B64" s="23">
        <v>38000000</v>
      </c>
      <c r="C64" s="24"/>
      <c r="D64" s="25"/>
      <c r="E64" s="2"/>
      <c r="F64" s="14"/>
      <c r="G64" s="14"/>
      <c r="H64" s="14"/>
      <c r="I64" s="14"/>
      <c r="J64" s="14"/>
      <c r="K64" s="14"/>
      <c r="L64" s="14"/>
      <c r="M64" s="14"/>
      <c r="O64" s="14"/>
      <c r="P64" s="14"/>
      <c r="Q64" s="14">
        <f t="shared" si="1"/>
        <v>0</v>
      </c>
      <c r="R64" s="25"/>
    </row>
    <row r="65" spans="1:18" ht="24.95" customHeight="1" x14ac:dyDescent="0.25">
      <c r="A65" s="22" t="s">
        <v>64</v>
      </c>
      <c r="B65" s="23">
        <v>16615900</v>
      </c>
      <c r="C65" s="24"/>
      <c r="D65" s="25"/>
      <c r="E65" s="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50">
        <f t="shared" si="1"/>
        <v>0</v>
      </c>
      <c r="R65" s="25"/>
    </row>
    <row r="66" spans="1:18" ht="24.95" customHeight="1" x14ac:dyDescent="0.25">
      <c r="A66" s="22" t="s">
        <v>65</v>
      </c>
      <c r="B66" s="23">
        <v>75000</v>
      </c>
      <c r="C66" s="24"/>
      <c r="D66" s="25"/>
      <c r="E66" s="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50">
        <f t="shared" si="1"/>
        <v>0</v>
      </c>
      <c r="R66" s="25"/>
    </row>
    <row r="67" spans="1:18" ht="24.95" customHeight="1" x14ac:dyDescent="0.25">
      <c r="A67" s="22" t="s">
        <v>66</v>
      </c>
      <c r="B67" s="23"/>
      <c r="C67" s="24"/>
      <c r="D67" s="25"/>
      <c r="E67" s="2"/>
      <c r="F67" s="14"/>
      <c r="G67" s="14"/>
      <c r="J67" s="14"/>
      <c r="K67" s="14"/>
      <c r="L67" s="14"/>
      <c r="N67" s="14"/>
      <c r="O67" s="50"/>
      <c r="Q67" s="50">
        <f t="shared" si="1"/>
        <v>0</v>
      </c>
      <c r="R67" s="25"/>
    </row>
    <row r="68" spans="1:18" ht="24.95" customHeight="1" x14ac:dyDescent="0.25">
      <c r="A68" s="22" t="s">
        <v>67</v>
      </c>
      <c r="B68" s="23"/>
      <c r="C68" s="24"/>
      <c r="D68" s="25"/>
      <c r="E68" s="2"/>
      <c r="F68" s="14"/>
      <c r="G68" s="14"/>
      <c r="J68" s="14"/>
      <c r="K68" s="14"/>
      <c r="L68" s="14"/>
      <c r="O68" s="14"/>
      <c r="P68" s="14"/>
      <c r="Q68" s="50">
        <f t="shared" si="1"/>
        <v>0</v>
      </c>
      <c r="R68" s="25"/>
    </row>
    <row r="69" spans="1:18" ht="30" customHeight="1" x14ac:dyDescent="0.25">
      <c r="A69" s="22" t="s">
        <v>68</v>
      </c>
      <c r="B69" s="23">
        <v>100000</v>
      </c>
      <c r="C69" s="24"/>
      <c r="D69" s="25"/>
      <c r="E69" s="2">
        <f>+E70+E71+E72+E73+E74</f>
        <v>0</v>
      </c>
      <c r="F69" s="14"/>
      <c r="G69" s="14"/>
      <c r="J69" s="14"/>
      <c r="K69" s="14"/>
      <c r="L69" s="14"/>
      <c r="Q69" s="50">
        <f t="shared" si="1"/>
        <v>0</v>
      </c>
      <c r="R69" s="25"/>
    </row>
    <row r="70" spans="1:18" ht="24.95" customHeight="1" x14ac:dyDescent="0.25">
      <c r="A70" s="15" t="s">
        <v>69</v>
      </c>
      <c r="B70" s="28">
        <f>+B71+B72+B73+B74</f>
        <v>0</v>
      </c>
      <c r="C70" s="24"/>
      <c r="D70" s="25"/>
      <c r="E70" s="19">
        <f>+E71+E72+E73+E74</f>
        <v>0</v>
      </c>
      <c r="F70" s="14">
        <f t="shared" ref="F70:K70" si="8">+F71+F72+F73+F74</f>
        <v>0</v>
      </c>
      <c r="G70" s="14">
        <f t="shared" si="8"/>
        <v>0</v>
      </c>
      <c r="H70" s="14">
        <f t="shared" si="8"/>
        <v>0</v>
      </c>
      <c r="I70" s="14">
        <f t="shared" si="8"/>
        <v>0</v>
      </c>
      <c r="J70" s="14">
        <f t="shared" si="8"/>
        <v>0</v>
      </c>
      <c r="K70" s="14">
        <f t="shared" si="8"/>
        <v>0</v>
      </c>
      <c r="L70" s="20">
        <f>+L71+L72+L73+L74</f>
        <v>0</v>
      </c>
      <c r="M70" s="14">
        <f t="shared" ref="M70:O70" si="9">+M71+M72+M73+M74</f>
        <v>0</v>
      </c>
      <c r="N70" s="14">
        <f t="shared" si="9"/>
        <v>0</v>
      </c>
      <c r="O70" s="14">
        <f t="shared" si="9"/>
        <v>0</v>
      </c>
      <c r="P70" s="14"/>
      <c r="Q70" s="14">
        <f t="shared" si="1"/>
        <v>0</v>
      </c>
      <c r="R70" s="25"/>
    </row>
    <row r="71" spans="1:18" ht="20.100000000000001" customHeight="1" x14ac:dyDescent="0.25">
      <c r="A71" s="32" t="s">
        <v>70</v>
      </c>
      <c r="B71" s="23"/>
      <c r="C71" s="24"/>
      <c r="D71" s="33"/>
      <c r="E71" s="2"/>
      <c r="F71" s="14"/>
      <c r="G71" s="14"/>
      <c r="J71" s="14"/>
      <c r="K71" s="14"/>
      <c r="L71" s="14"/>
      <c r="N71" s="14"/>
      <c r="O71" s="14"/>
      <c r="P71" s="14"/>
      <c r="Q71" s="50">
        <f t="shared" si="1"/>
        <v>0</v>
      </c>
      <c r="R71" s="33"/>
    </row>
    <row r="72" spans="1:18" ht="20.100000000000001" customHeight="1" x14ac:dyDescent="0.25">
      <c r="A72" s="32" t="s">
        <v>71</v>
      </c>
      <c r="B72" s="23"/>
      <c r="C72" s="24"/>
      <c r="D72" s="33"/>
      <c r="E72" s="2"/>
      <c r="F72" s="14"/>
      <c r="G72" s="14"/>
      <c r="J72" s="14"/>
      <c r="K72" s="14"/>
      <c r="L72" s="14"/>
      <c r="Q72" s="50">
        <f t="shared" si="1"/>
        <v>0</v>
      </c>
      <c r="R72" s="33"/>
    </row>
    <row r="73" spans="1:18" ht="21" customHeight="1" x14ac:dyDescent="0.25">
      <c r="A73" s="32" t="s">
        <v>72</v>
      </c>
      <c r="B73" s="23"/>
      <c r="C73" s="24"/>
      <c r="D73" s="33"/>
      <c r="E73" s="2"/>
      <c r="F73" s="14"/>
      <c r="G73" s="14"/>
      <c r="J73" s="14"/>
      <c r="K73" s="14"/>
      <c r="L73" s="14"/>
      <c r="Q73" s="50">
        <f t="shared" si="1"/>
        <v>0</v>
      </c>
      <c r="R73" s="33"/>
    </row>
    <row r="74" spans="1:18" ht="31.5" customHeight="1" x14ac:dyDescent="0.25">
      <c r="A74" s="32" t="s">
        <v>73</v>
      </c>
      <c r="B74" s="23"/>
      <c r="C74" s="24"/>
      <c r="D74" s="33"/>
      <c r="E74" s="2"/>
      <c r="F74" s="14"/>
      <c r="G74" s="14"/>
      <c r="J74" s="14"/>
      <c r="K74" s="14"/>
      <c r="L74" s="14"/>
      <c r="Q74" s="50">
        <f t="shared" si="1"/>
        <v>0</v>
      </c>
      <c r="R74" s="33"/>
    </row>
    <row r="75" spans="1:18" ht="20.100000000000001" customHeight="1" x14ac:dyDescent="0.25">
      <c r="A75" s="34" t="s">
        <v>74</v>
      </c>
      <c r="B75" s="28">
        <f>+B76+B77</f>
        <v>0</v>
      </c>
      <c r="C75" s="24"/>
      <c r="D75" s="33"/>
      <c r="E75" s="19"/>
      <c r="F75" s="14"/>
      <c r="G75" s="14"/>
      <c r="J75" s="14"/>
      <c r="K75" s="14"/>
      <c r="L75" s="14"/>
      <c r="Q75" s="50">
        <f t="shared" si="1"/>
        <v>0</v>
      </c>
      <c r="R75" s="33"/>
    </row>
    <row r="76" spans="1:18" ht="20.100000000000001" customHeight="1" x14ac:dyDescent="0.25">
      <c r="A76" s="32" t="s">
        <v>75</v>
      </c>
      <c r="B76" s="23"/>
      <c r="C76" s="24"/>
      <c r="D76" s="33"/>
      <c r="E76" s="2"/>
      <c r="F76" s="14"/>
      <c r="G76" s="14"/>
      <c r="J76" s="14"/>
      <c r="K76" s="14"/>
      <c r="L76" s="14"/>
      <c r="Q76" s="50">
        <f t="shared" si="1"/>
        <v>0</v>
      </c>
      <c r="R76" s="33"/>
    </row>
    <row r="77" spans="1:18" ht="20.100000000000001" customHeight="1" x14ac:dyDescent="0.25">
      <c r="A77" s="32" t="s">
        <v>76</v>
      </c>
      <c r="B77" s="23"/>
      <c r="C77" s="24"/>
      <c r="D77" s="33"/>
      <c r="E77" s="2"/>
      <c r="F77" s="14"/>
      <c r="G77" s="14"/>
      <c r="J77" s="14"/>
      <c r="K77" s="14"/>
      <c r="L77" s="14"/>
      <c r="Q77" s="50">
        <f t="shared" si="1"/>
        <v>0</v>
      </c>
      <c r="R77" s="33"/>
    </row>
    <row r="78" spans="1:18" ht="20.100000000000001" customHeight="1" x14ac:dyDescent="0.25">
      <c r="A78" s="34" t="s">
        <v>77</v>
      </c>
      <c r="B78" s="28">
        <f>+B79+B80+B81</f>
        <v>0</v>
      </c>
      <c r="C78" s="24"/>
      <c r="D78" s="33"/>
      <c r="E78" s="19"/>
      <c r="F78" s="14"/>
      <c r="G78" s="14"/>
      <c r="J78" s="14"/>
      <c r="K78" s="14"/>
      <c r="L78" s="14"/>
      <c r="Q78" s="50">
        <f t="shared" si="1"/>
        <v>0</v>
      </c>
      <c r="R78" s="33"/>
    </row>
    <row r="79" spans="1:18" ht="20.100000000000001" customHeight="1" x14ac:dyDescent="0.25">
      <c r="A79" s="32" t="s">
        <v>78</v>
      </c>
      <c r="B79" s="23"/>
      <c r="C79" s="24"/>
      <c r="D79" s="33"/>
      <c r="E79" s="2"/>
      <c r="F79" s="14"/>
      <c r="G79" s="14"/>
      <c r="J79" s="14"/>
      <c r="K79" s="14"/>
      <c r="L79" s="14"/>
      <c r="Q79" s="50">
        <f t="shared" si="1"/>
        <v>0</v>
      </c>
      <c r="R79" s="33"/>
    </row>
    <row r="80" spans="1:18" ht="20.100000000000001" customHeight="1" x14ac:dyDescent="0.25">
      <c r="A80" s="32" t="s">
        <v>79</v>
      </c>
      <c r="B80" s="23"/>
      <c r="C80" s="24"/>
      <c r="D80" s="33"/>
      <c r="E80" s="2"/>
      <c r="F80" s="14"/>
      <c r="G80" s="14"/>
      <c r="J80" s="14"/>
      <c r="K80" s="14"/>
      <c r="L80" s="14"/>
      <c r="Q80" s="50">
        <f t="shared" si="1"/>
        <v>0</v>
      </c>
      <c r="R80" s="33"/>
    </row>
    <row r="81" spans="1:19" ht="20.100000000000001" customHeight="1" x14ac:dyDescent="0.25">
      <c r="A81" s="32" t="s">
        <v>80</v>
      </c>
      <c r="B81" s="23"/>
      <c r="C81" s="24"/>
      <c r="D81" s="33"/>
      <c r="E81" s="2"/>
      <c r="F81" s="14"/>
      <c r="G81" s="14"/>
      <c r="J81" s="14"/>
      <c r="K81" s="14"/>
      <c r="L81" s="14"/>
      <c r="Q81" s="50">
        <f t="shared" si="1"/>
        <v>0</v>
      </c>
      <c r="R81" s="33"/>
    </row>
    <row r="82" spans="1:19" x14ac:dyDescent="0.25">
      <c r="A82" s="35" t="s">
        <v>81</v>
      </c>
      <c r="B82" s="36">
        <f>+B18+B24+B34+B44+B52+B60+B70</f>
        <v>1528999999.75</v>
      </c>
      <c r="C82" s="36">
        <f>+C18+C24+C34+C44+C60</f>
        <v>0</v>
      </c>
      <c r="D82" s="37"/>
      <c r="E82" s="38">
        <f t="shared" ref="E82:J82" si="10">+E18+E24+E34+E44+E60+E70</f>
        <v>67339456.74000001</v>
      </c>
      <c r="F82" s="38">
        <f t="shared" si="10"/>
        <v>0</v>
      </c>
      <c r="G82" s="38">
        <f t="shared" si="10"/>
        <v>0</v>
      </c>
      <c r="H82" s="38">
        <f t="shared" si="10"/>
        <v>0</v>
      </c>
      <c r="I82" s="38">
        <f t="shared" si="10"/>
        <v>0</v>
      </c>
      <c r="J82" s="38">
        <f t="shared" si="10"/>
        <v>0</v>
      </c>
      <c r="K82" s="38">
        <f t="shared" ref="K82:P82" si="11">+K18+K24+K34+K44+K60+K70</f>
        <v>0</v>
      </c>
      <c r="L82" s="38">
        <f t="shared" si="11"/>
        <v>0</v>
      </c>
      <c r="M82" s="38">
        <f t="shared" si="11"/>
        <v>0</v>
      </c>
      <c r="N82" s="38">
        <f t="shared" si="11"/>
        <v>0</v>
      </c>
      <c r="O82" s="38">
        <f t="shared" si="11"/>
        <v>0</v>
      </c>
      <c r="P82" s="38">
        <f t="shared" si="11"/>
        <v>0</v>
      </c>
      <c r="Q82" s="38">
        <f t="shared" si="1"/>
        <v>67339456.74000001</v>
      </c>
      <c r="R82" s="37"/>
      <c r="S82" s="39"/>
    </row>
    <row r="83" spans="1:19" x14ac:dyDescent="0.25">
      <c r="A83" s="22"/>
      <c r="B83" s="22"/>
      <c r="E83" s="2"/>
      <c r="F83" s="14"/>
      <c r="G83" s="14"/>
      <c r="J83" s="14"/>
      <c r="Q83" s="50">
        <f t="shared" ref="Q83:Q95" si="12">+E83+F83+G83+H83+I83+J83+K83+L83+M83+N83+O83+P83</f>
        <v>0</v>
      </c>
    </row>
    <row r="84" spans="1:19" x14ac:dyDescent="0.25">
      <c r="A84" s="11" t="s">
        <v>82</v>
      </c>
      <c r="B84" s="11"/>
      <c r="C84" s="40"/>
      <c r="D84" s="41"/>
      <c r="E84" s="42"/>
      <c r="F84" s="42"/>
      <c r="G84" s="42"/>
      <c r="H84" s="40"/>
      <c r="I84" s="40"/>
      <c r="J84" s="40"/>
      <c r="K84" s="40"/>
      <c r="L84" s="40"/>
      <c r="M84" s="40"/>
      <c r="N84" s="40"/>
      <c r="O84" s="40"/>
      <c r="P84" s="40"/>
      <c r="Q84" s="42">
        <f t="shared" si="12"/>
        <v>0</v>
      </c>
      <c r="R84" s="41"/>
    </row>
    <row r="85" spans="1:19" x14ac:dyDescent="0.25">
      <c r="A85" s="15" t="s">
        <v>83</v>
      </c>
      <c r="B85" s="15"/>
      <c r="E85" s="19"/>
      <c r="F85" s="14"/>
      <c r="G85" s="14"/>
      <c r="J85" s="14"/>
      <c r="Q85" s="50">
        <f t="shared" si="12"/>
        <v>0</v>
      </c>
    </row>
    <row r="86" spans="1:19" x14ac:dyDescent="0.25">
      <c r="A86" s="22" t="s">
        <v>84</v>
      </c>
      <c r="B86" s="22"/>
      <c r="E86" s="2"/>
      <c r="F86" s="14"/>
      <c r="G86" s="14"/>
      <c r="J86" s="14"/>
      <c r="K86" s="14"/>
      <c r="L86" s="14"/>
      <c r="M86" s="14"/>
      <c r="N86" s="14"/>
      <c r="O86" s="14"/>
      <c r="P86" s="14"/>
      <c r="Q86" s="50">
        <f t="shared" si="12"/>
        <v>0</v>
      </c>
    </row>
    <row r="87" spans="1:19" x14ac:dyDescent="0.25">
      <c r="A87" s="22" t="s">
        <v>85</v>
      </c>
      <c r="B87" s="22"/>
      <c r="E87" s="2"/>
      <c r="F87" s="14"/>
      <c r="G87" s="14"/>
      <c r="J87" s="14"/>
      <c r="M87" s="14"/>
      <c r="Q87" s="14">
        <f t="shared" si="12"/>
        <v>0</v>
      </c>
    </row>
    <row r="88" spans="1:19" x14ac:dyDescent="0.25">
      <c r="A88" s="15" t="s">
        <v>86</v>
      </c>
      <c r="B88" s="15"/>
      <c r="E88" s="19"/>
      <c r="F88" s="14"/>
      <c r="G88" s="14"/>
      <c r="J88" s="14"/>
      <c r="M88" s="14"/>
      <c r="Q88" s="50">
        <f t="shared" si="12"/>
        <v>0</v>
      </c>
    </row>
    <row r="89" spans="1:19" x14ac:dyDescent="0.25">
      <c r="A89" s="22" t="s">
        <v>87</v>
      </c>
      <c r="B89" s="22"/>
      <c r="E89" s="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50">
        <f t="shared" si="12"/>
        <v>0</v>
      </c>
    </row>
    <row r="90" spans="1:19" x14ac:dyDescent="0.25">
      <c r="A90" s="22" t="s">
        <v>88</v>
      </c>
      <c r="B90" s="22"/>
      <c r="E90" s="2"/>
      <c r="F90" s="14"/>
      <c r="G90" s="14"/>
      <c r="H90" s="14"/>
      <c r="I90" s="14"/>
      <c r="J90" s="14"/>
      <c r="N90" s="14"/>
      <c r="Q90" s="50">
        <f t="shared" si="12"/>
        <v>0</v>
      </c>
    </row>
    <row r="91" spans="1:19" x14ac:dyDescent="0.25">
      <c r="A91" s="15" t="s">
        <v>89</v>
      </c>
      <c r="B91" s="15"/>
      <c r="E91" s="19"/>
      <c r="F91" s="14"/>
      <c r="G91" s="14"/>
      <c r="J91" s="14"/>
      <c r="Q91" s="50">
        <f t="shared" si="12"/>
        <v>0</v>
      </c>
    </row>
    <row r="92" spans="1:19" x14ac:dyDescent="0.25">
      <c r="A92" s="22" t="s">
        <v>90</v>
      </c>
      <c r="B92" s="22"/>
      <c r="E92" s="2"/>
      <c r="F92" s="14"/>
      <c r="G92" s="14"/>
      <c r="J92" s="14"/>
      <c r="Q92" s="50">
        <f t="shared" si="12"/>
        <v>0</v>
      </c>
    </row>
    <row r="93" spans="1:19" x14ac:dyDescent="0.25">
      <c r="A93" s="35" t="s">
        <v>91</v>
      </c>
      <c r="B93" s="35"/>
      <c r="C93" s="43"/>
      <c r="D93" s="44"/>
      <c r="E93" s="38">
        <f t="shared" ref="E93:I93" si="13">SUM(E85:E92)</f>
        <v>0</v>
      </c>
      <c r="F93" s="38">
        <f t="shared" si="13"/>
        <v>0</v>
      </c>
      <c r="G93" s="38">
        <f t="shared" si="13"/>
        <v>0</v>
      </c>
      <c r="H93" s="43">
        <f t="shared" si="13"/>
        <v>0</v>
      </c>
      <c r="I93" s="43">
        <f t="shared" si="13"/>
        <v>0</v>
      </c>
      <c r="J93" s="43">
        <f>SUM(J85:J92)</f>
        <v>0</v>
      </c>
      <c r="K93" s="43">
        <f t="shared" ref="K93:O93" si="14">SUM(K85:K92)</f>
        <v>0</v>
      </c>
      <c r="L93" s="43">
        <f t="shared" si="14"/>
        <v>0</v>
      </c>
      <c r="M93" s="43">
        <f t="shared" si="14"/>
        <v>0</v>
      </c>
      <c r="N93" s="43">
        <f t="shared" si="14"/>
        <v>0</v>
      </c>
      <c r="O93" s="43">
        <f t="shared" si="14"/>
        <v>0</v>
      </c>
      <c r="P93" s="43"/>
      <c r="Q93" s="38">
        <f t="shared" si="12"/>
        <v>0</v>
      </c>
      <c r="R93" s="44"/>
    </row>
    <row r="94" spans="1:19" x14ac:dyDescent="0.25">
      <c r="E94" s="14"/>
      <c r="F94" s="14"/>
      <c r="G94" s="14"/>
      <c r="J94" s="14"/>
      <c r="Q94" s="50">
        <f t="shared" si="12"/>
        <v>0</v>
      </c>
    </row>
    <row r="95" spans="1:19" ht="15.75" x14ac:dyDescent="0.25">
      <c r="A95" s="45" t="s">
        <v>92</v>
      </c>
      <c r="B95" s="46">
        <f>+B82</f>
        <v>1528999999.75</v>
      </c>
      <c r="C95" s="47">
        <f>C82+C93</f>
        <v>0</v>
      </c>
      <c r="D95" s="37"/>
      <c r="E95" s="48">
        <f>+E18+E24+E34+E44+E60</f>
        <v>67339456.74000001</v>
      </c>
      <c r="F95" s="48">
        <f t="shared" ref="F95:N95" si="15">F82+F93</f>
        <v>0</v>
      </c>
      <c r="G95" s="48">
        <f t="shared" si="15"/>
        <v>0</v>
      </c>
      <c r="H95" s="47">
        <f t="shared" si="15"/>
        <v>0</v>
      </c>
      <c r="I95" s="47">
        <f t="shared" si="15"/>
        <v>0</v>
      </c>
      <c r="J95" s="47">
        <f t="shared" si="15"/>
        <v>0</v>
      </c>
      <c r="K95" s="47">
        <f t="shared" si="15"/>
        <v>0</v>
      </c>
      <c r="L95" s="47">
        <f t="shared" si="15"/>
        <v>0</v>
      </c>
      <c r="M95" s="47">
        <f t="shared" si="15"/>
        <v>0</v>
      </c>
      <c r="N95" s="47">
        <f t="shared" si="15"/>
        <v>0</v>
      </c>
      <c r="O95" s="47">
        <f>O82+O93</f>
        <v>0</v>
      </c>
      <c r="P95" s="47">
        <f>P82+P93</f>
        <v>0</v>
      </c>
      <c r="Q95" s="53">
        <f t="shared" si="12"/>
        <v>67339456.74000001</v>
      </c>
      <c r="R95" s="37"/>
    </row>
    <row r="96" spans="1:19" x14ac:dyDescent="0.25">
      <c r="A96" t="s">
        <v>108</v>
      </c>
      <c r="B96" s="14"/>
      <c r="C96" s="10"/>
      <c r="D96" s="14"/>
      <c r="E96" s="50"/>
      <c r="F96" s="14"/>
      <c r="G96" s="14"/>
      <c r="J96" s="14"/>
    </row>
    <row r="97" spans="1:17" x14ac:dyDescent="0.25">
      <c r="A97" t="s">
        <v>546</v>
      </c>
      <c r="B97" s="10"/>
      <c r="D97" s="14"/>
      <c r="E97" s="14"/>
      <c r="F97" s="14"/>
      <c r="G97" s="14"/>
      <c r="J97" s="14"/>
    </row>
    <row r="98" spans="1:17" ht="30" x14ac:dyDescent="0.25">
      <c r="A98" s="54" t="s">
        <v>109</v>
      </c>
      <c r="B98" s="10"/>
      <c r="D98" s="14"/>
      <c r="E98" s="14"/>
      <c r="F98" s="14"/>
      <c r="G98" s="14"/>
      <c r="J98" s="14"/>
    </row>
    <row r="99" spans="1:17" ht="45" x14ac:dyDescent="0.25">
      <c r="A99" s="54" t="s">
        <v>110</v>
      </c>
      <c r="B99" s="10"/>
      <c r="D99" s="14"/>
      <c r="E99" s="14"/>
      <c r="F99" s="14"/>
      <c r="G99" s="14"/>
      <c r="J99" s="14"/>
    </row>
    <row r="100" spans="1:17" ht="75" x14ac:dyDescent="0.25">
      <c r="A100" s="54" t="s">
        <v>111</v>
      </c>
      <c r="B100" s="10"/>
      <c r="D100" s="14"/>
      <c r="E100" s="14"/>
      <c r="F100" s="14"/>
      <c r="G100" s="14"/>
      <c r="J100" s="14"/>
    </row>
    <row r="101" spans="1:17" x14ac:dyDescent="0.25">
      <c r="B101" s="10"/>
      <c r="D101" s="14"/>
      <c r="E101" s="14"/>
      <c r="F101" s="14"/>
      <c r="G101" s="14"/>
      <c r="J101" s="14"/>
    </row>
    <row r="102" spans="1:17" x14ac:dyDescent="0.25">
      <c r="B102" s="10"/>
      <c r="D102" s="14"/>
      <c r="E102" s="14"/>
      <c r="F102" s="14"/>
      <c r="G102" s="14"/>
      <c r="J102" s="14"/>
    </row>
    <row r="103" spans="1:17" x14ac:dyDescent="0.25">
      <c r="B103" s="10"/>
      <c r="D103" s="14"/>
      <c r="E103" s="14"/>
      <c r="F103" s="14"/>
      <c r="G103" s="14"/>
      <c r="J103" s="14"/>
    </row>
    <row r="104" spans="1:17" x14ac:dyDescent="0.25">
      <c r="B104" s="10"/>
      <c r="D104" s="14"/>
      <c r="E104" s="14"/>
      <c r="F104" s="14"/>
      <c r="G104" s="14"/>
      <c r="J104" s="14"/>
    </row>
    <row r="105" spans="1:17" x14ac:dyDescent="0.25">
      <c r="B105" s="10"/>
      <c r="D105" s="14"/>
      <c r="E105" s="14"/>
      <c r="F105" s="14"/>
      <c r="G105" s="14"/>
      <c r="J105" s="14"/>
    </row>
    <row r="106" spans="1:17" x14ac:dyDescent="0.25">
      <c r="B106" s="10"/>
      <c r="D106" s="14"/>
      <c r="E106" s="14"/>
      <c r="F106" s="14"/>
      <c r="G106" s="14"/>
      <c r="J106" s="14"/>
    </row>
    <row r="107" spans="1:17" x14ac:dyDescent="0.25">
      <c r="B107" s="10"/>
      <c r="D107" s="14"/>
      <c r="E107" s="14"/>
      <c r="F107" s="14"/>
      <c r="G107" s="14"/>
      <c r="J107" s="14"/>
    </row>
    <row r="108" spans="1:17" x14ac:dyDescent="0.25">
      <c r="B108" s="10"/>
      <c r="D108" s="14"/>
      <c r="E108" s="14"/>
      <c r="F108" s="14"/>
      <c r="G108" s="14"/>
      <c r="J108" s="14"/>
    </row>
    <row r="109" spans="1:17" x14ac:dyDescent="0.25">
      <c r="B109" s="10"/>
      <c r="D109" s="14"/>
      <c r="E109" s="14"/>
      <c r="F109" s="14"/>
      <c r="G109" s="14"/>
      <c r="J109" s="14"/>
    </row>
    <row r="110" spans="1:17" x14ac:dyDescent="0.25">
      <c r="B110" s="10"/>
      <c r="D110" s="14"/>
      <c r="E110" s="14"/>
      <c r="F110" s="14"/>
      <c r="G110" s="14"/>
      <c r="J110" s="14"/>
    </row>
    <row r="111" spans="1:17" ht="15.75" x14ac:dyDescent="0.25">
      <c r="A111" s="97" t="s">
        <v>547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</row>
    <row r="112" spans="1:17" ht="15.75" x14ac:dyDescent="0.25">
      <c r="A112" s="90" t="s">
        <v>548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1:17" ht="15.75" x14ac:dyDescent="0.25">
      <c r="A113" s="90" t="s">
        <v>554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1:17" ht="15.75" x14ac:dyDescent="0.25">
      <c r="A114" s="98"/>
      <c r="B114" s="98"/>
      <c r="C114" s="98"/>
      <c r="D114" s="99"/>
      <c r="E114" s="99"/>
      <c r="F114" s="99"/>
      <c r="G114" s="99"/>
      <c r="H114" s="98"/>
      <c r="I114" s="98"/>
      <c r="J114" s="99"/>
      <c r="K114" s="98"/>
      <c r="L114" s="98"/>
      <c r="M114" s="98"/>
      <c r="N114" s="98"/>
      <c r="O114" s="98"/>
      <c r="P114" s="98"/>
      <c r="Q114" s="100"/>
    </row>
    <row r="115" spans="1:17" ht="15.75" x14ac:dyDescent="0.25">
      <c r="A115" s="97" t="s">
        <v>547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</row>
    <row r="116" spans="1:17" ht="15.75" x14ac:dyDescent="0.25">
      <c r="A116" s="90" t="s">
        <v>555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1:17" ht="15.75" x14ac:dyDescent="0.25">
      <c r="A117" s="90" t="s">
        <v>556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1:17" ht="15.75" x14ac:dyDescent="0.25">
      <c r="A118" s="98"/>
      <c r="B118" s="99"/>
      <c r="C118" s="98"/>
      <c r="D118" s="99"/>
      <c r="E118" s="99"/>
      <c r="F118" s="99"/>
      <c r="G118" s="99"/>
      <c r="H118" s="98"/>
      <c r="I118" s="98"/>
      <c r="J118" s="99"/>
      <c r="K118" s="98"/>
      <c r="L118" s="98"/>
      <c r="M118" s="98"/>
      <c r="N118" s="98"/>
      <c r="O118" s="98"/>
      <c r="P118" s="98"/>
      <c r="Q118" s="100"/>
    </row>
    <row r="119" spans="1:17" ht="15.75" x14ac:dyDescent="0.25">
      <c r="A119" s="97" t="s">
        <v>547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</row>
    <row r="120" spans="1:17" ht="15.75" x14ac:dyDescent="0.25">
      <c r="A120" s="90" t="s">
        <v>552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1:17" ht="15.75" x14ac:dyDescent="0.25">
      <c r="A121" s="90" t="s">
        <v>553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1:17" ht="18.75" x14ac:dyDescent="0.3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1:17" ht="18.75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D124"/>
    </row>
    <row r="125" spans="1:17" x14ac:dyDescent="0.25">
      <c r="D125"/>
    </row>
    <row r="126" spans="1:17" x14ac:dyDescent="0.25">
      <c r="D126"/>
    </row>
    <row r="127" spans="1:17" x14ac:dyDescent="0.25">
      <c r="D127"/>
    </row>
    <row r="128" spans="1:17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</sheetData>
  <mergeCells count="17">
    <mergeCell ref="A120:Q120"/>
    <mergeCell ref="A1:B6"/>
    <mergeCell ref="A121:Q121"/>
    <mergeCell ref="A122:Q122"/>
    <mergeCell ref="A7:Q7"/>
    <mergeCell ref="A8:Q8"/>
    <mergeCell ref="A11:Q11"/>
    <mergeCell ref="A13:Q13"/>
    <mergeCell ref="E15:Q15"/>
    <mergeCell ref="A12:Q12"/>
    <mergeCell ref="A111:Q111"/>
    <mergeCell ref="A112:Q112"/>
    <mergeCell ref="A113:Q113"/>
    <mergeCell ref="A115:Q115"/>
    <mergeCell ref="A116:Q116"/>
    <mergeCell ref="A117:Q117"/>
    <mergeCell ref="A119:Q119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  <rowBreaks count="1" manualBreakCount="1">
    <brk id="8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4207B-A269-4286-BC30-5F2F1F565F04}">
  <dimension ref="A11:A23"/>
  <sheetViews>
    <sheetView workbookViewId="0">
      <selection activeCell="A11" sqref="A11"/>
    </sheetView>
  </sheetViews>
  <sheetFormatPr baseColWidth="10" defaultRowHeight="15" x14ac:dyDescent="0.25"/>
  <cols>
    <col min="1" max="1" width="63.5703125" customWidth="1"/>
  </cols>
  <sheetData>
    <row r="11" spans="1:1" ht="75" x14ac:dyDescent="0.25">
      <c r="A11" s="96" t="s">
        <v>547</v>
      </c>
    </row>
    <row r="12" spans="1:1" ht="45" x14ac:dyDescent="0.25">
      <c r="A12" s="96" t="s">
        <v>548</v>
      </c>
    </row>
    <row r="13" spans="1:1" ht="75" x14ac:dyDescent="0.25">
      <c r="A13" s="96" t="s">
        <v>549</v>
      </c>
    </row>
    <row r="16" spans="1:1" ht="75" x14ac:dyDescent="0.25">
      <c r="A16" s="96" t="s">
        <v>547</v>
      </c>
    </row>
    <row r="17" spans="1:1" ht="30" x14ac:dyDescent="0.25">
      <c r="A17" s="96" t="s">
        <v>550</v>
      </c>
    </row>
    <row r="18" spans="1:1" ht="60" x14ac:dyDescent="0.25">
      <c r="A18" s="96" t="s">
        <v>551</v>
      </c>
    </row>
    <row r="21" spans="1:1" ht="75" x14ac:dyDescent="0.25">
      <c r="A21" s="96" t="s">
        <v>547</v>
      </c>
    </row>
    <row r="22" spans="1:1" ht="30" x14ac:dyDescent="0.25">
      <c r="A22" s="96" t="s">
        <v>552</v>
      </c>
    </row>
    <row r="23" spans="1:1" ht="60" x14ac:dyDescent="0.25">
      <c r="A23" s="96" t="s">
        <v>553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dimension ref="A1:G16"/>
  <sheetViews>
    <sheetView workbookViewId="0">
      <selection activeCell="J5" sqref="J5"/>
    </sheetView>
  </sheetViews>
  <sheetFormatPr baseColWidth="10" defaultRowHeight="15" x14ac:dyDescent="0.25"/>
  <cols>
    <col min="1" max="1" width="15" bestFit="1" customWidth="1"/>
    <col min="2" max="2" width="36.42578125" bestFit="1" customWidth="1"/>
    <col min="3" max="3" width="12.7109375" bestFit="1" customWidth="1"/>
    <col min="6" max="6" width="12.7109375" bestFit="1" customWidth="1"/>
    <col min="7" max="7" width="13.140625" bestFit="1" customWidth="1"/>
  </cols>
  <sheetData>
    <row r="1" spans="1:7" x14ac:dyDescent="0.25">
      <c r="A1" s="92" t="s">
        <v>535</v>
      </c>
      <c r="B1" s="92" t="s">
        <v>536</v>
      </c>
      <c r="C1" s="93">
        <v>1301831.6000000001</v>
      </c>
      <c r="D1" s="93">
        <v>272.8</v>
      </c>
      <c r="E1" s="93">
        <v>272.8</v>
      </c>
      <c r="F1" s="93">
        <v>1301831.6000000001</v>
      </c>
      <c r="G1" s="94">
        <v>0</v>
      </c>
    </row>
    <row r="2" spans="1:7" x14ac:dyDescent="0.25">
      <c r="A2" s="92" t="s">
        <v>537</v>
      </c>
      <c r="B2" s="92" t="s">
        <v>538</v>
      </c>
      <c r="C2" s="93">
        <v>77987226.590000004</v>
      </c>
      <c r="D2" s="93">
        <v>302809.49</v>
      </c>
      <c r="E2" s="93">
        <v>0</v>
      </c>
      <c r="F2" s="93">
        <v>78290036.079999998</v>
      </c>
      <c r="G2" s="94">
        <v>302809.49</v>
      </c>
    </row>
    <row r="3" spans="1:7" x14ac:dyDescent="0.25">
      <c r="A3" s="92" t="s">
        <v>539</v>
      </c>
      <c r="B3" s="92" t="s">
        <v>540</v>
      </c>
      <c r="C3" s="93">
        <v>866233.13</v>
      </c>
      <c r="D3" s="93">
        <v>5931055.1699999999</v>
      </c>
      <c r="E3" s="93">
        <v>5931055.1699999999</v>
      </c>
      <c r="F3" s="93">
        <v>866233.13</v>
      </c>
      <c r="G3" s="94">
        <v>0</v>
      </c>
    </row>
    <row r="4" spans="1:7" x14ac:dyDescent="0.25">
      <c r="A4" s="92" t="s">
        <v>541</v>
      </c>
      <c r="B4" s="92" t="s">
        <v>542</v>
      </c>
      <c r="C4" s="93">
        <v>-35229.94</v>
      </c>
      <c r="D4" s="93">
        <v>6830670.9299999997</v>
      </c>
      <c r="E4" s="93">
        <v>3269664.17</v>
      </c>
      <c r="F4" s="93">
        <v>3525776.82</v>
      </c>
      <c r="G4" s="94">
        <v>3561006.76</v>
      </c>
    </row>
    <row r="5" spans="1:7" x14ac:dyDescent="0.25">
      <c r="G5" s="39">
        <f>SUM(G2:G4)</f>
        <v>3863816.25</v>
      </c>
    </row>
    <row r="6" spans="1:7" x14ac:dyDescent="0.25">
      <c r="A6" s="92" t="s">
        <v>543</v>
      </c>
    </row>
    <row r="7" spans="1:7" x14ac:dyDescent="0.25">
      <c r="B7" s="50"/>
    </row>
    <row r="8" spans="1:7" x14ac:dyDescent="0.25">
      <c r="B8" s="50"/>
    </row>
    <row r="9" spans="1:7" x14ac:dyDescent="0.25">
      <c r="B9" s="50"/>
    </row>
    <row r="10" spans="1:7" x14ac:dyDescent="0.25">
      <c r="B10" s="50"/>
    </row>
    <row r="11" spans="1:7" x14ac:dyDescent="0.25">
      <c r="B11" s="50"/>
    </row>
    <row r="12" spans="1:7" x14ac:dyDescent="0.25">
      <c r="B12" s="50"/>
    </row>
    <row r="13" spans="1:7" x14ac:dyDescent="0.25">
      <c r="B13" s="50"/>
    </row>
    <row r="14" spans="1:7" x14ac:dyDescent="0.25">
      <c r="B14" s="50"/>
    </row>
    <row r="15" spans="1:7" x14ac:dyDescent="0.25">
      <c r="B15" s="50"/>
    </row>
    <row r="16" spans="1:7" x14ac:dyDescent="0.25">
      <c r="B16" s="5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8784-6E5F-4125-BA3A-75EF145F4746}">
  <dimension ref="A1:I186"/>
  <sheetViews>
    <sheetView topLeftCell="A169" workbookViewId="0">
      <selection activeCell="B188" sqref="B188"/>
    </sheetView>
  </sheetViews>
  <sheetFormatPr baseColWidth="10" defaultRowHeight="15" x14ac:dyDescent="0.25"/>
  <cols>
    <col min="1" max="1" width="15.42578125" style="58" bestFit="1" customWidth="1"/>
    <col min="2" max="2" width="65" style="58" bestFit="1" customWidth="1"/>
    <col min="3" max="3" width="16.7109375" style="59" bestFit="1" customWidth="1"/>
    <col min="4" max="4" width="12.7109375" style="59" bestFit="1" customWidth="1"/>
    <col min="5" max="5" width="11.7109375" style="59" bestFit="1" customWidth="1"/>
    <col min="6" max="6" width="15.28515625" style="59" bestFit="1" customWidth="1"/>
    <col min="7" max="7" width="8.140625" style="58" bestFit="1" customWidth="1"/>
    <col min="8" max="8" width="14.140625" style="60" bestFit="1" customWidth="1"/>
    <col min="9" max="9" width="14.140625" style="57" bestFit="1" customWidth="1"/>
    <col min="10" max="16384" width="11.42578125" style="57"/>
  </cols>
  <sheetData>
    <row r="1" spans="1:9" x14ac:dyDescent="0.25">
      <c r="A1" s="57" t="s">
        <v>112</v>
      </c>
      <c r="B1" s="57" t="s">
        <v>113</v>
      </c>
      <c r="C1" s="57" t="s">
        <v>114</v>
      </c>
      <c r="D1" s="57" t="s">
        <v>115</v>
      </c>
      <c r="E1" s="57" t="s">
        <v>116</v>
      </c>
      <c r="F1" s="57" t="s">
        <v>117</v>
      </c>
      <c r="G1" s="57" t="s">
        <v>118</v>
      </c>
      <c r="H1" s="60" t="s">
        <v>119</v>
      </c>
      <c r="I1" s="57" t="s">
        <v>120</v>
      </c>
    </row>
    <row r="2" spans="1:9" x14ac:dyDescent="0.25">
      <c r="A2" s="58" t="s">
        <v>121</v>
      </c>
      <c r="B2" s="58" t="s">
        <v>122</v>
      </c>
      <c r="C2" s="59">
        <v>-26292141.550000001</v>
      </c>
      <c r="D2" s="59">
        <v>0</v>
      </c>
      <c r="E2" s="59">
        <v>0</v>
      </c>
      <c r="F2" s="59">
        <v>-26292141.550000001</v>
      </c>
      <c r="H2" s="60">
        <f>+D2-E2</f>
        <v>0</v>
      </c>
    </row>
    <row r="3" spans="1:9" x14ac:dyDescent="0.25">
      <c r="A3" s="58" t="s">
        <v>123</v>
      </c>
      <c r="B3" s="58" t="s">
        <v>124</v>
      </c>
      <c r="C3" s="59">
        <v>24.85</v>
      </c>
      <c r="D3" s="59">
        <v>0</v>
      </c>
      <c r="E3" s="59">
        <v>0</v>
      </c>
      <c r="F3" s="59">
        <v>24.85</v>
      </c>
      <c r="H3" s="60">
        <f t="shared" ref="H3:H66" si="0">+D3-E3</f>
        <v>0</v>
      </c>
    </row>
    <row r="4" spans="1:9" x14ac:dyDescent="0.25">
      <c r="A4" s="58" t="s">
        <v>125</v>
      </c>
      <c r="B4" s="58" t="s">
        <v>126</v>
      </c>
      <c r="C4" s="59">
        <v>8724.33</v>
      </c>
      <c r="D4" s="59">
        <v>0</v>
      </c>
      <c r="E4" s="59">
        <v>0</v>
      </c>
      <c r="F4" s="59">
        <v>8724.33</v>
      </c>
      <c r="H4" s="60">
        <f t="shared" si="0"/>
        <v>0</v>
      </c>
    </row>
    <row r="5" spans="1:9" x14ac:dyDescent="0.25">
      <c r="A5" s="58" t="s">
        <v>127</v>
      </c>
      <c r="B5" s="58" t="s">
        <v>128</v>
      </c>
      <c r="C5" s="59">
        <v>2956519158.6999998</v>
      </c>
      <c r="D5" s="59">
        <v>37408863.729999997</v>
      </c>
      <c r="E5" s="59">
        <v>108779.9</v>
      </c>
      <c r="F5" s="59">
        <v>2993819242.5300002</v>
      </c>
      <c r="H5" s="60">
        <f t="shared" si="0"/>
        <v>37300083.829999998</v>
      </c>
    </row>
    <row r="6" spans="1:9" x14ac:dyDescent="0.25">
      <c r="A6" s="58" t="s">
        <v>129</v>
      </c>
      <c r="B6" s="58" t="s">
        <v>130</v>
      </c>
      <c r="C6" s="59">
        <v>9715384.2100000009</v>
      </c>
      <c r="D6" s="59">
        <v>0</v>
      </c>
      <c r="E6" s="59">
        <v>0</v>
      </c>
      <c r="F6" s="59">
        <v>9715384.2100000009</v>
      </c>
      <c r="H6" s="60">
        <f t="shared" si="0"/>
        <v>0</v>
      </c>
    </row>
    <row r="7" spans="1:9" x14ac:dyDescent="0.25">
      <c r="A7" s="58" t="s">
        <v>131</v>
      </c>
      <c r="B7" s="58" t="s">
        <v>132</v>
      </c>
      <c r="C7" s="59">
        <v>2682</v>
      </c>
      <c r="D7" s="59">
        <v>0</v>
      </c>
      <c r="E7" s="59">
        <v>0</v>
      </c>
      <c r="F7" s="59">
        <v>2682</v>
      </c>
      <c r="H7" s="60">
        <f t="shared" si="0"/>
        <v>0</v>
      </c>
    </row>
    <row r="8" spans="1:9" x14ac:dyDescent="0.25">
      <c r="A8" s="58" t="s">
        <v>133</v>
      </c>
      <c r="B8" s="58" t="s">
        <v>134</v>
      </c>
      <c r="C8" s="59">
        <v>14485019.42</v>
      </c>
      <c r="D8" s="59">
        <v>58637.31</v>
      </c>
      <c r="E8" s="59">
        <v>0.02</v>
      </c>
      <c r="F8" s="59">
        <v>14543656.710000001</v>
      </c>
      <c r="H8" s="60">
        <f t="shared" si="0"/>
        <v>58637.29</v>
      </c>
    </row>
    <row r="9" spans="1:9" x14ac:dyDescent="0.25">
      <c r="A9" s="58" t="s">
        <v>135</v>
      </c>
      <c r="B9" s="58" t="s">
        <v>136</v>
      </c>
      <c r="C9" s="59">
        <v>5040499.8</v>
      </c>
      <c r="D9" s="59">
        <v>0</v>
      </c>
      <c r="E9" s="59">
        <v>0</v>
      </c>
      <c r="F9" s="59">
        <v>5040499.8</v>
      </c>
      <c r="H9" s="60">
        <f t="shared" si="0"/>
        <v>0</v>
      </c>
    </row>
    <row r="10" spans="1:9" x14ac:dyDescent="0.25">
      <c r="A10" s="58" t="s">
        <v>137</v>
      </c>
      <c r="B10" s="58" t="s">
        <v>138</v>
      </c>
      <c r="C10" s="59">
        <v>2488867.04</v>
      </c>
      <c r="D10" s="59">
        <v>0</v>
      </c>
      <c r="E10" s="59">
        <v>0</v>
      </c>
      <c r="F10" s="59">
        <v>2488867.04</v>
      </c>
      <c r="H10" s="60">
        <f t="shared" si="0"/>
        <v>0</v>
      </c>
    </row>
    <row r="11" spans="1:9" x14ac:dyDescent="0.25">
      <c r="A11" s="58" t="s">
        <v>139</v>
      </c>
      <c r="B11" s="58" t="s">
        <v>140</v>
      </c>
      <c r="C11" s="59">
        <v>270976810.63</v>
      </c>
      <c r="D11" s="59">
        <v>14417.38</v>
      </c>
      <c r="E11" s="59">
        <v>4379.8100000000004</v>
      </c>
      <c r="F11" s="59">
        <v>270986848.19999999</v>
      </c>
      <c r="H11" s="60">
        <f t="shared" si="0"/>
        <v>10037.57</v>
      </c>
    </row>
    <row r="12" spans="1:9" x14ac:dyDescent="0.25">
      <c r="A12" s="58" t="s">
        <v>141</v>
      </c>
      <c r="B12" s="58" t="s">
        <v>142</v>
      </c>
      <c r="C12" s="59">
        <v>1131716.98</v>
      </c>
      <c r="D12" s="59">
        <v>0</v>
      </c>
      <c r="E12" s="59">
        <v>0</v>
      </c>
      <c r="F12" s="59">
        <v>1131716.98</v>
      </c>
      <c r="H12" s="60">
        <f t="shared" si="0"/>
        <v>0</v>
      </c>
    </row>
    <row r="13" spans="1:9" x14ac:dyDescent="0.25">
      <c r="A13" s="58" t="s">
        <v>143</v>
      </c>
      <c r="B13" s="58" t="s">
        <v>144</v>
      </c>
      <c r="C13" s="59">
        <v>366168355.75999999</v>
      </c>
      <c r="D13" s="59">
        <v>5073656.57</v>
      </c>
      <c r="E13" s="59">
        <v>1683854.81</v>
      </c>
      <c r="F13" s="59">
        <v>369558157.51999998</v>
      </c>
      <c r="H13" s="60">
        <f t="shared" si="0"/>
        <v>3389801.7600000002</v>
      </c>
    </row>
    <row r="14" spans="1:9" x14ac:dyDescent="0.25">
      <c r="A14" s="58" t="s">
        <v>145</v>
      </c>
      <c r="B14" s="58" t="s">
        <v>146</v>
      </c>
      <c r="C14" s="59">
        <v>24628.91</v>
      </c>
      <c r="D14" s="59">
        <v>0</v>
      </c>
      <c r="E14" s="59">
        <v>0</v>
      </c>
      <c r="F14" s="59">
        <v>24628.91</v>
      </c>
      <c r="H14" s="60">
        <f t="shared" si="0"/>
        <v>0</v>
      </c>
    </row>
    <row r="15" spans="1:9" x14ac:dyDescent="0.25">
      <c r="A15" s="58" t="s">
        <v>147</v>
      </c>
      <c r="B15" s="58" t="s">
        <v>148</v>
      </c>
      <c r="C15" s="59">
        <v>85404636.180000007</v>
      </c>
      <c r="D15" s="59">
        <v>201487.61</v>
      </c>
      <c r="E15" s="59">
        <v>75749.05</v>
      </c>
      <c r="F15" s="59">
        <v>85530374.739999995</v>
      </c>
      <c r="H15" s="60">
        <f t="shared" si="0"/>
        <v>125738.55999999998</v>
      </c>
      <c r="I15" s="60">
        <f>+H5+H8+H11+H13+H15</f>
        <v>40884299.009999998</v>
      </c>
    </row>
    <row r="16" spans="1:9" x14ac:dyDescent="0.25">
      <c r="A16" s="58" t="s">
        <v>149</v>
      </c>
      <c r="B16" s="58" t="s">
        <v>150</v>
      </c>
      <c r="C16" s="59">
        <v>20310.63</v>
      </c>
      <c r="D16" s="59">
        <v>0</v>
      </c>
      <c r="E16" s="59">
        <v>0</v>
      </c>
      <c r="F16" s="59">
        <v>20310.63</v>
      </c>
      <c r="H16" s="60">
        <f t="shared" si="0"/>
        <v>0</v>
      </c>
    </row>
    <row r="17" spans="1:9" x14ac:dyDescent="0.25">
      <c r="A17" s="58" t="s">
        <v>151</v>
      </c>
      <c r="B17" s="58" t="s">
        <v>152</v>
      </c>
      <c r="C17" s="59">
        <v>11127980.57</v>
      </c>
      <c r="D17" s="59">
        <v>150800</v>
      </c>
      <c r="E17" s="59">
        <v>0</v>
      </c>
      <c r="F17" s="59">
        <v>11278780.57</v>
      </c>
      <c r="H17" s="60">
        <f t="shared" si="0"/>
        <v>150800</v>
      </c>
    </row>
    <row r="18" spans="1:9" x14ac:dyDescent="0.25">
      <c r="A18" s="58" t="s">
        <v>153</v>
      </c>
      <c r="B18" s="58" t="s">
        <v>154</v>
      </c>
      <c r="C18" s="59">
        <v>238000</v>
      </c>
      <c r="D18" s="59">
        <v>0</v>
      </c>
      <c r="E18" s="59">
        <v>0</v>
      </c>
      <c r="F18" s="59">
        <v>238000</v>
      </c>
      <c r="H18" s="60">
        <f t="shared" si="0"/>
        <v>0</v>
      </c>
    </row>
    <row r="19" spans="1:9" x14ac:dyDescent="0.25">
      <c r="A19" s="58" t="s">
        <v>155</v>
      </c>
      <c r="B19" s="58" t="s">
        <v>156</v>
      </c>
      <c r="C19" s="59">
        <v>191099156.55000001</v>
      </c>
      <c r="D19" s="59">
        <v>2578855.31</v>
      </c>
      <c r="E19" s="59">
        <v>70400</v>
      </c>
      <c r="F19" s="59">
        <v>193607611.86000001</v>
      </c>
      <c r="H19" s="60">
        <f t="shared" si="0"/>
        <v>2508455.31</v>
      </c>
    </row>
    <row r="20" spans="1:9" x14ac:dyDescent="0.25">
      <c r="A20" s="58" t="s">
        <v>157</v>
      </c>
      <c r="B20" s="58" t="s">
        <v>158</v>
      </c>
      <c r="C20" s="59">
        <v>8763908.8300000001</v>
      </c>
      <c r="D20" s="59">
        <v>0</v>
      </c>
      <c r="E20" s="59">
        <v>0</v>
      </c>
      <c r="F20" s="59">
        <v>8763908.8300000001</v>
      </c>
      <c r="H20" s="60">
        <f t="shared" si="0"/>
        <v>0</v>
      </c>
    </row>
    <row r="21" spans="1:9" x14ac:dyDescent="0.25">
      <c r="A21" s="58" t="s">
        <v>159</v>
      </c>
      <c r="B21" s="58" t="s">
        <v>160</v>
      </c>
      <c r="C21" s="59">
        <v>84804.63</v>
      </c>
      <c r="D21" s="59">
        <v>0</v>
      </c>
      <c r="E21" s="59">
        <v>0</v>
      </c>
      <c r="F21" s="59">
        <v>84804.63</v>
      </c>
      <c r="H21" s="60">
        <f t="shared" si="0"/>
        <v>0</v>
      </c>
      <c r="I21" s="60">
        <f>+H17+H19</f>
        <v>2659255.31</v>
      </c>
    </row>
    <row r="22" spans="1:9" x14ac:dyDescent="0.25">
      <c r="A22" s="58" t="s">
        <v>161</v>
      </c>
      <c r="B22" s="58" t="s">
        <v>162</v>
      </c>
      <c r="C22" s="59">
        <v>21100</v>
      </c>
      <c r="D22" s="59">
        <v>0</v>
      </c>
      <c r="E22" s="59">
        <v>0</v>
      </c>
      <c r="F22" s="59">
        <v>21100</v>
      </c>
      <c r="H22" s="60">
        <f t="shared" si="0"/>
        <v>0</v>
      </c>
    </row>
    <row r="23" spans="1:9" x14ac:dyDescent="0.25">
      <c r="A23" s="58" t="s">
        <v>163</v>
      </c>
      <c r="B23" s="58" t="s">
        <v>164</v>
      </c>
      <c r="C23" s="59">
        <v>3429281</v>
      </c>
      <c r="D23" s="59">
        <v>0</v>
      </c>
      <c r="E23" s="59">
        <v>0</v>
      </c>
      <c r="F23" s="59">
        <v>3429281</v>
      </c>
      <c r="H23" s="60">
        <f t="shared" si="0"/>
        <v>0</v>
      </c>
    </row>
    <row r="24" spans="1:9" x14ac:dyDescent="0.25">
      <c r="A24" s="58" t="s">
        <v>165</v>
      </c>
      <c r="B24" s="58" t="s">
        <v>166</v>
      </c>
      <c r="C24" s="59">
        <v>153806.71</v>
      </c>
      <c r="D24" s="59">
        <v>0</v>
      </c>
      <c r="E24" s="59">
        <v>0</v>
      </c>
      <c r="F24" s="59">
        <v>153806.71</v>
      </c>
      <c r="H24" s="60">
        <f t="shared" si="0"/>
        <v>0</v>
      </c>
    </row>
    <row r="25" spans="1:9" x14ac:dyDescent="0.25">
      <c r="A25" s="58" t="s">
        <v>167</v>
      </c>
      <c r="B25" s="58" t="s">
        <v>168</v>
      </c>
      <c r="C25" s="59">
        <v>54385.56</v>
      </c>
      <c r="D25" s="59">
        <v>0</v>
      </c>
      <c r="E25" s="59">
        <v>0</v>
      </c>
      <c r="F25" s="59">
        <v>54385.56</v>
      </c>
      <c r="H25" s="60">
        <f t="shared" si="0"/>
        <v>0</v>
      </c>
    </row>
    <row r="26" spans="1:9" x14ac:dyDescent="0.25">
      <c r="A26" s="58" t="s">
        <v>169</v>
      </c>
      <c r="B26" s="58" t="s">
        <v>170</v>
      </c>
      <c r="C26" s="59">
        <v>17811285.129999999</v>
      </c>
      <c r="D26" s="59">
        <v>0</v>
      </c>
      <c r="E26" s="59">
        <v>0</v>
      </c>
      <c r="F26" s="59">
        <v>17811285.129999999</v>
      </c>
      <c r="H26" s="60">
        <f t="shared" si="0"/>
        <v>0</v>
      </c>
    </row>
    <row r="27" spans="1:9" x14ac:dyDescent="0.25">
      <c r="A27" s="58" t="s">
        <v>171</v>
      </c>
      <c r="B27" s="58" t="s">
        <v>172</v>
      </c>
      <c r="C27" s="59">
        <v>980000</v>
      </c>
      <c r="D27" s="59">
        <v>0</v>
      </c>
      <c r="E27" s="59">
        <v>0</v>
      </c>
      <c r="F27" s="59">
        <v>980000</v>
      </c>
      <c r="H27" s="60">
        <f t="shared" si="0"/>
        <v>0</v>
      </c>
    </row>
    <row r="28" spans="1:9" x14ac:dyDescent="0.25">
      <c r="A28" s="58" t="s">
        <v>173</v>
      </c>
      <c r="B28" s="58" t="s">
        <v>174</v>
      </c>
      <c r="C28" s="59">
        <v>676196825.61000001</v>
      </c>
      <c r="D28" s="59">
        <v>0</v>
      </c>
      <c r="E28" s="59">
        <v>0</v>
      </c>
      <c r="F28" s="59">
        <v>676196825.61000001</v>
      </c>
      <c r="H28" s="60">
        <f t="shared" si="0"/>
        <v>0</v>
      </c>
    </row>
    <row r="29" spans="1:9" x14ac:dyDescent="0.25">
      <c r="A29" s="58" t="s">
        <v>175</v>
      </c>
      <c r="B29" s="58" t="s">
        <v>176</v>
      </c>
      <c r="C29" s="59">
        <v>28120150</v>
      </c>
      <c r="D29" s="59">
        <v>0</v>
      </c>
      <c r="E29" s="59">
        <v>0</v>
      </c>
      <c r="F29" s="59">
        <v>28120150</v>
      </c>
      <c r="H29" s="60">
        <f t="shared" si="0"/>
        <v>0</v>
      </c>
    </row>
    <row r="30" spans="1:9" x14ac:dyDescent="0.25">
      <c r="A30" s="58" t="s">
        <v>177</v>
      </c>
      <c r="B30" s="58" t="s">
        <v>178</v>
      </c>
      <c r="C30" s="59">
        <v>42634654.25</v>
      </c>
      <c r="D30" s="59">
        <v>37909.4</v>
      </c>
      <c r="E30" s="59">
        <v>17834.25</v>
      </c>
      <c r="F30" s="59">
        <v>42654729.399999999</v>
      </c>
      <c r="H30" s="60">
        <f t="shared" si="0"/>
        <v>20075.150000000001</v>
      </c>
      <c r="I30" s="60">
        <f>+H30</f>
        <v>20075.150000000001</v>
      </c>
    </row>
    <row r="31" spans="1:9" x14ac:dyDescent="0.25">
      <c r="A31" s="58" t="s">
        <v>179</v>
      </c>
      <c r="B31" s="58" t="s">
        <v>180</v>
      </c>
      <c r="C31" s="59">
        <v>189814168.46000001</v>
      </c>
      <c r="D31" s="59">
        <v>2451390.52</v>
      </c>
      <c r="E31" s="59">
        <v>0</v>
      </c>
      <c r="F31" s="59">
        <v>192265558.97999999</v>
      </c>
      <c r="H31" s="60">
        <f t="shared" si="0"/>
        <v>2451390.52</v>
      </c>
    </row>
    <row r="32" spans="1:9" x14ac:dyDescent="0.25">
      <c r="A32" s="58" t="s">
        <v>181</v>
      </c>
      <c r="B32" s="58" t="s">
        <v>182</v>
      </c>
      <c r="C32" s="59">
        <v>205483141</v>
      </c>
      <c r="D32" s="59">
        <v>2602471.69</v>
      </c>
      <c r="E32" s="59">
        <v>0</v>
      </c>
      <c r="F32" s="59">
        <v>208085612.69</v>
      </c>
      <c r="H32" s="60">
        <f t="shared" si="0"/>
        <v>2602471.69</v>
      </c>
    </row>
    <row r="33" spans="1:9" x14ac:dyDescent="0.25">
      <c r="A33" s="58" t="s">
        <v>183</v>
      </c>
      <c r="B33" s="58" t="s">
        <v>184</v>
      </c>
      <c r="C33" s="59">
        <v>21995069.309999999</v>
      </c>
      <c r="D33" s="59">
        <v>280809.09999999998</v>
      </c>
      <c r="E33" s="59">
        <v>0</v>
      </c>
      <c r="F33" s="59">
        <v>22275878.41</v>
      </c>
      <c r="H33" s="60">
        <f t="shared" si="0"/>
        <v>280809.09999999998</v>
      </c>
      <c r="I33" s="60">
        <f>+H31+H32+H33</f>
        <v>5334671.3099999996</v>
      </c>
    </row>
    <row r="34" spans="1:9" x14ac:dyDescent="0.25">
      <c r="A34" s="58" t="s">
        <v>185</v>
      </c>
      <c r="B34" s="58" t="s">
        <v>186</v>
      </c>
      <c r="C34" s="59">
        <v>144923.49</v>
      </c>
      <c r="D34" s="59">
        <v>0</v>
      </c>
      <c r="E34" s="59">
        <v>0</v>
      </c>
      <c r="F34" s="59">
        <v>144923.49</v>
      </c>
      <c r="H34" s="60">
        <f t="shared" si="0"/>
        <v>0</v>
      </c>
    </row>
    <row r="35" spans="1:9" x14ac:dyDescent="0.25">
      <c r="A35" s="58" t="s">
        <v>187</v>
      </c>
      <c r="B35" s="58" t="s">
        <v>188</v>
      </c>
      <c r="C35" s="59">
        <v>8264.4500000000007</v>
      </c>
      <c r="D35" s="59">
        <v>0</v>
      </c>
      <c r="E35" s="59">
        <v>0</v>
      </c>
      <c r="F35" s="59">
        <v>8264.4500000000007</v>
      </c>
      <c r="H35" s="60">
        <f t="shared" si="0"/>
        <v>0</v>
      </c>
    </row>
    <row r="36" spans="1:9" x14ac:dyDescent="0.25">
      <c r="A36" s="58" t="s">
        <v>189</v>
      </c>
      <c r="B36" s="58" t="s">
        <v>190</v>
      </c>
      <c r="C36" s="59">
        <v>40223366.200000003</v>
      </c>
      <c r="D36" s="59">
        <v>0</v>
      </c>
      <c r="E36" s="59">
        <v>0</v>
      </c>
      <c r="F36" s="59">
        <v>40223366.200000003</v>
      </c>
      <c r="H36" s="60">
        <f t="shared" si="0"/>
        <v>0</v>
      </c>
    </row>
    <row r="37" spans="1:9" x14ac:dyDescent="0.25">
      <c r="A37" s="58" t="s">
        <v>191</v>
      </c>
      <c r="B37" s="58" t="s">
        <v>192</v>
      </c>
      <c r="C37" s="59">
        <v>75577279.230000004</v>
      </c>
      <c r="D37" s="59">
        <v>879400.4</v>
      </c>
      <c r="E37" s="59">
        <v>0</v>
      </c>
      <c r="F37" s="59">
        <v>76456679.629999995</v>
      </c>
      <c r="H37" s="60">
        <f t="shared" si="0"/>
        <v>879400.4</v>
      </c>
    </row>
    <row r="38" spans="1:9" x14ac:dyDescent="0.25">
      <c r="A38" s="58" t="s">
        <v>193</v>
      </c>
      <c r="B38" s="58" t="s">
        <v>194</v>
      </c>
      <c r="C38" s="59">
        <v>1105295.24</v>
      </c>
      <c r="D38" s="59">
        <v>5749</v>
      </c>
      <c r="E38" s="59">
        <v>0</v>
      </c>
      <c r="F38" s="59">
        <v>1111044.24</v>
      </c>
      <c r="H38" s="60">
        <f t="shared" si="0"/>
        <v>5749</v>
      </c>
    </row>
    <row r="39" spans="1:9" x14ac:dyDescent="0.25">
      <c r="A39" s="58" t="s">
        <v>195</v>
      </c>
      <c r="B39" s="58" t="s">
        <v>196</v>
      </c>
      <c r="C39" s="59">
        <v>23564688.629999999</v>
      </c>
      <c r="D39" s="59">
        <v>258422.49</v>
      </c>
      <c r="E39" s="59">
        <v>0</v>
      </c>
      <c r="F39" s="59">
        <v>23823111.120000001</v>
      </c>
      <c r="H39" s="60">
        <f t="shared" si="0"/>
        <v>258422.49</v>
      </c>
    </row>
    <row r="40" spans="1:9" x14ac:dyDescent="0.25">
      <c r="A40" s="58" t="s">
        <v>197</v>
      </c>
      <c r="B40" s="58" t="s">
        <v>198</v>
      </c>
      <c r="C40" s="59">
        <v>77886844.319999993</v>
      </c>
      <c r="D40" s="59">
        <v>1598186.04</v>
      </c>
      <c r="E40" s="59">
        <v>740512.34</v>
      </c>
      <c r="F40" s="59">
        <v>78744518.019999996</v>
      </c>
      <c r="H40" s="60">
        <f t="shared" si="0"/>
        <v>857673.70000000007</v>
      </c>
    </row>
    <row r="41" spans="1:9" x14ac:dyDescent="0.25">
      <c r="A41" s="58" t="s">
        <v>199</v>
      </c>
      <c r="B41" s="58" t="s">
        <v>200</v>
      </c>
      <c r="C41" s="59">
        <v>1070349.9099999999</v>
      </c>
      <c r="D41" s="59">
        <v>3410.29</v>
      </c>
      <c r="E41" s="59">
        <v>0</v>
      </c>
      <c r="F41" s="59">
        <v>1073760.2</v>
      </c>
      <c r="H41" s="60">
        <f t="shared" si="0"/>
        <v>3410.29</v>
      </c>
    </row>
    <row r="42" spans="1:9" x14ac:dyDescent="0.25">
      <c r="A42" s="58" t="s">
        <v>201</v>
      </c>
      <c r="B42" s="58" t="s">
        <v>202</v>
      </c>
      <c r="C42" s="59">
        <v>1116501.8500000001</v>
      </c>
      <c r="D42" s="59">
        <v>23918.14</v>
      </c>
      <c r="E42" s="59">
        <v>1200</v>
      </c>
      <c r="F42" s="59">
        <v>1139219.99</v>
      </c>
      <c r="H42" s="60">
        <f t="shared" si="0"/>
        <v>22718.14</v>
      </c>
      <c r="I42" s="60">
        <f>+H37+H38+H39+H40+H41+H42</f>
        <v>2027374.0200000003</v>
      </c>
    </row>
    <row r="43" spans="1:9" x14ac:dyDescent="0.25">
      <c r="A43" s="58" t="s">
        <v>203</v>
      </c>
      <c r="B43" s="58" t="s">
        <v>204</v>
      </c>
      <c r="C43" s="59">
        <v>152167698.99000001</v>
      </c>
      <c r="D43" s="59">
        <v>2857516.27</v>
      </c>
      <c r="E43" s="59">
        <v>0</v>
      </c>
      <c r="F43" s="59">
        <v>155025215.25999999</v>
      </c>
      <c r="H43" s="60">
        <f t="shared" si="0"/>
        <v>2857516.27</v>
      </c>
    </row>
    <row r="44" spans="1:9" x14ac:dyDescent="0.25">
      <c r="A44" s="58" t="s">
        <v>205</v>
      </c>
      <c r="B44" s="58" t="s">
        <v>206</v>
      </c>
      <c r="C44" s="59">
        <v>4928698.88</v>
      </c>
      <c r="D44" s="59">
        <v>11250</v>
      </c>
      <c r="E44" s="59">
        <v>0</v>
      </c>
      <c r="F44" s="59">
        <v>4939948.88</v>
      </c>
      <c r="H44" s="60">
        <f t="shared" si="0"/>
        <v>11250</v>
      </c>
      <c r="I44" s="60">
        <f>+H43+H44</f>
        <v>2868766.27</v>
      </c>
    </row>
    <row r="45" spans="1:9" x14ac:dyDescent="0.25">
      <c r="A45" s="58" t="s">
        <v>207</v>
      </c>
      <c r="B45" s="58" t="s">
        <v>208</v>
      </c>
      <c r="C45" s="59">
        <v>32234794.140000001</v>
      </c>
      <c r="D45" s="59">
        <v>517131.58</v>
      </c>
      <c r="E45" s="59">
        <v>228190</v>
      </c>
      <c r="F45" s="59">
        <v>32523735.719999999</v>
      </c>
      <c r="H45" s="60">
        <f t="shared" si="0"/>
        <v>288941.58</v>
      </c>
    </row>
    <row r="46" spans="1:9" x14ac:dyDescent="0.25">
      <c r="A46" s="58" t="s">
        <v>209</v>
      </c>
      <c r="B46" s="58" t="s">
        <v>210</v>
      </c>
      <c r="C46" s="59">
        <v>11699795.52</v>
      </c>
      <c r="D46" s="59">
        <v>0</v>
      </c>
      <c r="E46" s="59">
        <v>0</v>
      </c>
      <c r="F46" s="59">
        <v>11699795.52</v>
      </c>
      <c r="H46" s="60">
        <f t="shared" si="0"/>
        <v>0</v>
      </c>
      <c r="I46" s="60">
        <f>+H45</f>
        <v>288941.58</v>
      </c>
    </row>
    <row r="47" spans="1:9" x14ac:dyDescent="0.25">
      <c r="A47" s="58" t="s">
        <v>211</v>
      </c>
      <c r="B47" s="58" t="s">
        <v>212</v>
      </c>
      <c r="C47" s="59">
        <v>100</v>
      </c>
      <c r="D47" s="59">
        <v>0</v>
      </c>
      <c r="E47" s="59">
        <v>0</v>
      </c>
      <c r="F47" s="59">
        <v>100</v>
      </c>
      <c r="H47" s="60">
        <f t="shared" si="0"/>
        <v>0</v>
      </c>
    </row>
    <row r="48" spans="1:9" x14ac:dyDescent="0.25">
      <c r="A48" s="58" t="s">
        <v>213</v>
      </c>
      <c r="B48" s="58" t="s">
        <v>214</v>
      </c>
      <c r="C48" s="59">
        <v>9424737.7200000007</v>
      </c>
      <c r="D48" s="59">
        <v>5500</v>
      </c>
      <c r="E48" s="59">
        <v>2750</v>
      </c>
      <c r="F48" s="59">
        <v>9427487.7200000007</v>
      </c>
      <c r="H48" s="60">
        <f t="shared" si="0"/>
        <v>2750</v>
      </c>
    </row>
    <row r="49" spans="1:9" x14ac:dyDescent="0.25">
      <c r="A49" s="58" t="s">
        <v>215</v>
      </c>
      <c r="B49" s="58" t="s">
        <v>216</v>
      </c>
      <c r="C49" s="59">
        <v>2697959.28</v>
      </c>
      <c r="D49" s="59">
        <v>0</v>
      </c>
      <c r="E49" s="59">
        <v>0</v>
      </c>
      <c r="F49" s="59">
        <v>2697959.28</v>
      </c>
      <c r="H49" s="60">
        <f t="shared" si="0"/>
        <v>0</v>
      </c>
    </row>
    <row r="50" spans="1:9" x14ac:dyDescent="0.25">
      <c r="A50" s="58" t="s">
        <v>217</v>
      </c>
      <c r="B50" s="58" t="s">
        <v>218</v>
      </c>
      <c r="C50" s="59">
        <v>1416071.75</v>
      </c>
      <c r="D50" s="59">
        <v>6200</v>
      </c>
      <c r="E50" s="59">
        <v>1720</v>
      </c>
      <c r="F50" s="59">
        <v>1420551.75</v>
      </c>
      <c r="H50" s="60">
        <f t="shared" si="0"/>
        <v>4480</v>
      </c>
      <c r="I50" s="60">
        <f>+H48+H50</f>
        <v>7230</v>
      </c>
    </row>
    <row r="51" spans="1:9" x14ac:dyDescent="0.25">
      <c r="A51" s="58" t="s">
        <v>219</v>
      </c>
      <c r="B51" s="58" t="s">
        <v>220</v>
      </c>
      <c r="C51" s="59">
        <v>205258013.53999999</v>
      </c>
      <c r="D51" s="59">
        <v>1672588.34</v>
      </c>
      <c r="E51" s="59">
        <v>300481.23</v>
      </c>
      <c r="F51" s="59">
        <v>206630120.65000001</v>
      </c>
      <c r="H51" s="60">
        <f t="shared" si="0"/>
        <v>1372107.11</v>
      </c>
    </row>
    <row r="52" spans="1:9" x14ac:dyDescent="0.25">
      <c r="A52" s="58" t="s">
        <v>221</v>
      </c>
      <c r="B52" s="58" t="s">
        <v>222</v>
      </c>
      <c r="C52" s="59">
        <v>117826</v>
      </c>
      <c r="D52" s="59">
        <v>0</v>
      </c>
      <c r="E52" s="59">
        <v>0</v>
      </c>
      <c r="F52" s="59">
        <v>117826</v>
      </c>
      <c r="H52" s="60">
        <f t="shared" si="0"/>
        <v>0</v>
      </c>
    </row>
    <row r="53" spans="1:9" x14ac:dyDescent="0.25">
      <c r="A53" s="58" t="s">
        <v>223</v>
      </c>
      <c r="B53" s="58" t="s">
        <v>224</v>
      </c>
      <c r="C53" s="59">
        <v>22287.99</v>
      </c>
      <c r="D53" s="59">
        <v>0</v>
      </c>
      <c r="E53" s="59">
        <v>0</v>
      </c>
      <c r="F53" s="59">
        <v>22287.99</v>
      </c>
      <c r="H53" s="60">
        <f t="shared" si="0"/>
        <v>0</v>
      </c>
    </row>
    <row r="54" spans="1:9" x14ac:dyDescent="0.25">
      <c r="A54" s="58" t="s">
        <v>225</v>
      </c>
      <c r="B54" s="58" t="s">
        <v>226</v>
      </c>
      <c r="C54" s="59">
        <v>4965978.46</v>
      </c>
      <c r="D54" s="59">
        <v>152844.51999999999</v>
      </c>
      <c r="E54" s="59">
        <v>0</v>
      </c>
      <c r="F54" s="59">
        <v>5118822.9800000004</v>
      </c>
      <c r="H54" s="60">
        <f t="shared" si="0"/>
        <v>152844.51999999999</v>
      </c>
    </row>
    <row r="55" spans="1:9" x14ac:dyDescent="0.25">
      <c r="A55" s="58" t="s">
        <v>227</v>
      </c>
      <c r="B55" s="58" t="s">
        <v>228</v>
      </c>
      <c r="C55" s="59">
        <v>1764115.6</v>
      </c>
      <c r="D55" s="59">
        <v>0</v>
      </c>
      <c r="E55" s="59">
        <v>0</v>
      </c>
      <c r="F55" s="59">
        <v>1764115.6</v>
      </c>
      <c r="H55" s="60">
        <f t="shared" si="0"/>
        <v>0</v>
      </c>
    </row>
    <row r="56" spans="1:9" x14ac:dyDescent="0.25">
      <c r="A56" s="58" t="s">
        <v>229</v>
      </c>
      <c r="B56" s="58" t="s">
        <v>230</v>
      </c>
      <c r="C56" s="59">
        <v>18292</v>
      </c>
      <c r="D56" s="59">
        <v>0</v>
      </c>
      <c r="E56" s="59">
        <v>0</v>
      </c>
      <c r="F56" s="59">
        <v>18292</v>
      </c>
      <c r="H56" s="60">
        <f t="shared" si="0"/>
        <v>0</v>
      </c>
    </row>
    <row r="57" spans="1:9" x14ac:dyDescent="0.25">
      <c r="A57" s="58" t="s">
        <v>231</v>
      </c>
      <c r="B57" s="58" t="s">
        <v>232</v>
      </c>
      <c r="C57" s="59">
        <v>342497.67</v>
      </c>
      <c r="D57" s="59">
        <v>0</v>
      </c>
      <c r="E57" s="59">
        <v>0</v>
      </c>
      <c r="F57" s="59">
        <v>342497.67</v>
      </c>
      <c r="H57" s="60">
        <f t="shared" si="0"/>
        <v>0</v>
      </c>
    </row>
    <row r="58" spans="1:9" x14ac:dyDescent="0.25">
      <c r="A58" s="58" t="s">
        <v>233</v>
      </c>
      <c r="B58" s="58" t="s">
        <v>234</v>
      </c>
      <c r="C58" s="59">
        <v>2998644.04</v>
      </c>
      <c r="D58" s="59">
        <v>0</v>
      </c>
      <c r="E58" s="59">
        <v>0</v>
      </c>
      <c r="F58" s="59">
        <v>2998644.04</v>
      </c>
      <c r="H58" s="60">
        <f t="shared" si="0"/>
        <v>0</v>
      </c>
    </row>
    <row r="59" spans="1:9" x14ac:dyDescent="0.25">
      <c r="A59" s="58" t="s">
        <v>235</v>
      </c>
      <c r="B59" s="58" t="s">
        <v>236</v>
      </c>
      <c r="C59" s="59">
        <v>16566793.689999999</v>
      </c>
      <c r="D59" s="59">
        <v>547744.18999999994</v>
      </c>
      <c r="E59" s="59">
        <v>0</v>
      </c>
      <c r="F59" s="59">
        <v>17114537.879999999</v>
      </c>
      <c r="H59" s="60">
        <f t="shared" si="0"/>
        <v>547744.18999999994</v>
      </c>
      <c r="I59" s="60">
        <f>+H51+H54+H59</f>
        <v>2072695.82</v>
      </c>
    </row>
    <row r="60" spans="1:9" x14ac:dyDescent="0.25">
      <c r="A60" s="58" t="s">
        <v>237</v>
      </c>
      <c r="B60" s="58" t="s">
        <v>238</v>
      </c>
      <c r="C60" s="59">
        <v>6850718.2400000002</v>
      </c>
      <c r="D60" s="59">
        <v>0</v>
      </c>
      <c r="E60" s="59">
        <v>0</v>
      </c>
      <c r="F60" s="59">
        <v>6850718.2400000002</v>
      </c>
      <c r="H60" s="60">
        <f t="shared" si="0"/>
        <v>0</v>
      </c>
    </row>
    <row r="61" spans="1:9" x14ac:dyDescent="0.25">
      <c r="A61" s="58" t="s">
        <v>239</v>
      </c>
      <c r="B61" s="58" t="s">
        <v>240</v>
      </c>
      <c r="C61" s="59">
        <v>18942712.09</v>
      </c>
      <c r="D61" s="59">
        <v>0</v>
      </c>
      <c r="E61" s="59">
        <v>0</v>
      </c>
      <c r="F61" s="59">
        <v>18942712.09</v>
      </c>
      <c r="H61" s="60">
        <f t="shared" si="0"/>
        <v>0</v>
      </c>
    </row>
    <row r="62" spans="1:9" x14ac:dyDescent="0.25">
      <c r="A62" s="58" t="s">
        <v>241</v>
      </c>
      <c r="B62" s="58" t="s">
        <v>242</v>
      </c>
      <c r="C62" s="59">
        <v>250934646.58000001</v>
      </c>
      <c r="D62" s="59">
        <v>3803614.06</v>
      </c>
      <c r="E62" s="59">
        <v>235742.29</v>
      </c>
      <c r="F62" s="59">
        <v>254502518.34999999</v>
      </c>
      <c r="H62" s="60">
        <f t="shared" si="0"/>
        <v>3567871.77</v>
      </c>
    </row>
    <row r="63" spans="1:9" x14ac:dyDescent="0.25">
      <c r="A63" s="58" t="s">
        <v>243</v>
      </c>
      <c r="B63" s="58" t="s">
        <v>244</v>
      </c>
      <c r="C63" s="59">
        <v>222024.6</v>
      </c>
      <c r="D63" s="59">
        <v>0</v>
      </c>
      <c r="E63" s="59">
        <v>0</v>
      </c>
      <c r="F63" s="59">
        <v>222024.6</v>
      </c>
      <c r="H63" s="60">
        <f t="shared" si="0"/>
        <v>0</v>
      </c>
      <c r="I63" s="60">
        <f>+H62</f>
        <v>3567871.77</v>
      </c>
    </row>
    <row r="64" spans="1:9" x14ac:dyDescent="0.25">
      <c r="A64" s="58" t="s">
        <v>245</v>
      </c>
      <c r="B64" s="58" t="s">
        <v>246</v>
      </c>
      <c r="C64" s="59">
        <v>-194271236.91</v>
      </c>
      <c r="D64" s="59">
        <v>0</v>
      </c>
      <c r="E64" s="59">
        <v>0</v>
      </c>
      <c r="F64" s="59">
        <v>-194271236.91</v>
      </c>
      <c r="H64" s="60">
        <f t="shared" si="0"/>
        <v>0</v>
      </c>
    </row>
    <row r="65" spans="1:9" x14ac:dyDescent="0.25">
      <c r="A65" s="58" t="s">
        <v>247</v>
      </c>
      <c r="B65" s="58" t="s">
        <v>248</v>
      </c>
      <c r="C65" s="59">
        <v>9782189.2400000002</v>
      </c>
      <c r="D65" s="59">
        <v>4905.42</v>
      </c>
      <c r="E65" s="59">
        <v>0</v>
      </c>
      <c r="F65" s="59">
        <v>9787094.6600000001</v>
      </c>
      <c r="H65" s="60">
        <f t="shared" si="0"/>
        <v>4905.42</v>
      </c>
    </row>
    <row r="66" spans="1:9" x14ac:dyDescent="0.25">
      <c r="A66" s="58" t="s">
        <v>249</v>
      </c>
      <c r="B66" s="58" t="s">
        <v>250</v>
      </c>
      <c r="C66" s="59">
        <v>797670</v>
      </c>
      <c r="D66" s="59">
        <v>0</v>
      </c>
      <c r="E66" s="59">
        <v>0</v>
      </c>
      <c r="F66" s="59">
        <v>797670</v>
      </c>
      <c r="H66" s="60">
        <f t="shared" si="0"/>
        <v>0</v>
      </c>
    </row>
    <row r="67" spans="1:9" x14ac:dyDescent="0.25">
      <c r="A67" s="58" t="s">
        <v>251</v>
      </c>
      <c r="B67" s="58" t="s">
        <v>252</v>
      </c>
      <c r="C67" s="59">
        <v>933988.77</v>
      </c>
      <c r="D67" s="59">
        <v>0</v>
      </c>
      <c r="E67" s="59">
        <v>0</v>
      </c>
      <c r="F67" s="59">
        <v>933988.77</v>
      </c>
      <c r="H67" s="60">
        <f t="shared" ref="H67:H130" si="1">+D67-E67</f>
        <v>0</v>
      </c>
    </row>
    <row r="68" spans="1:9" x14ac:dyDescent="0.25">
      <c r="A68" s="58" t="s">
        <v>253</v>
      </c>
      <c r="B68" s="58" t="s">
        <v>254</v>
      </c>
      <c r="C68" s="59">
        <v>1090686.32</v>
      </c>
      <c r="D68" s="59">
        <v>0</v>
      </c>
      <c r="E68" s="59">
        <v>0</v>
      </c>
      <c r="F68" s="59">
        <v>1090686.32</v>
      </c>
      <c r="H68" s="60">
        <f t="shared" si="1"/>
        <v>0</v>
      </c>
    </row>
    <row r="69" spans="1:9" x14ac:dyDescent="0.25">
      <c r="A69" s="58" t="s">
        <v>255</v>
      </c>
      <c r="B69" s="58" t="s">
        <v>256</v>
      </c>
      <c r="C69" s="59">
        <v>1803248.03</v>
      </c>
      <c r="D69" s="59">
        <v>0</v>
      </c>
      <c r="E69" s="59">
        <v>0</v>
      </c>
      <c r="F69" s="59">
        <v>1803248.03</v>
      </c>
      <c r="H69" s="60">
        <f t="shared" si="1"/>
        <v>0</v>
      </c>
    </row>
    <row r="70" spans="1:9" x14ac:dyDescent="0.25">
      <c r="A70" s="58" t="s">
        <v>257</v>
      </c>
      <c r="B70" s="58" t="s">
        <v>258</v>
      </c>
      <c r="C70" s="59">
        <v>28320</v>
      </c>
      <c r="D70" s="59">
        <v>0</v>
      </c>
      <c r="E70" s="59">
        <v>0</v>
      </c>
      <c r="F70" s="59">
        <v>28320</v>
      </c>
      <c r="H70" s="60">
        <f t="shared" si="1"/>
        <v>0</v>
      </c>
    </row>
    <row r="71" spans="1:9" x14ac:dyDescent="0.25">
      <c r="A71" s="58" t="s">
        <v>259</v>
      </c>
      <c r="B71" s="58" t="s">
        <v>260</v>
      </c>
      <c r="C71" s="59">
        <v>339756.51</v>
      </c>
      <c r="D71" s="59">
        <v>0</v>
      </c>
      <c r="E71" s="59">
        <v>0</v>
      </c>
      <c r="F71" s="59">
        <v>339756.51</v>
      </c>
      <c r="H71" s="60">
        <f t="shared" si="1"/>
        <v>0</v>
      </c>
    </row>
    <row r="72" spans="1:9" x14ac:dyDescent="0.25">
      <c r="A72" s="58" t="s">
        <v>261</v>
      </c>
      <c r="B72" s="58" t="s">
        <v>262</v>
      </c>
      <c r="C72" s="59">
        <v>2912629.75</v>
      </c>
      <c r="D72" s="59">
        <v>0</v>
      </c>
      <c r="E72" s="59">
        <v>0</v>
      </c>
      <c r="F72" s="59">
        <v>2912629.75</v>
      </c>
      <c r="H72" s="60">
        <f t="shared" si="1"/>
        <v>0</v>
      </c>
    </row>
    <row r="73" spans="1:9" x14ac:dyDescent="0.25">
      <c r="A73" s="58" t="s">
        <v>263</v>
      </c>
      <c r="B73" s="58" t="s">
        <v>264</v>
      </c>
      <c r="C73" s="59">
        <v>1125070.74</v>
      </c>
      <c r="D73" s="59">
        <v>0</v>
      </c>
      <c r="E73" s="59">
        <v>0</v>
      </c>
      <c r="F73" s="59">
        <v>1125070.74</v>
      </c>
      <c r="H73" s="60">
        <f t="shared" si="1"/>
        <v>0</v>
      </c>
    </row>
    <row r="74" spans="1:9" x14ac:dyDescent="0.25">
      <c r="A74" s="58" t="s">
        <v>265</v>
      </c>
      <c r="B74" s="58" t="s">
        <v>266</v>
      </c>
      <c r="C74" s="59">
        <v>1055</v>
      </c>
      <c r="D74" s="59">
        <v>0</v>
      </c>
      <c r="E74" s="59">
        <v>0</v>
      </c>
      <c r="F74" s="59">
        <v>1055</v>
      </c>
      <c r="H74" s="60">
        <f t="shared" si="1"/>
        <v>0</v>
      </c>
    </row>
    <row r="75" spans="1:9" x14ac:dyDescent="0.25">
      <c r="A75" s="58" t="s">
        <v>267</v>
      </c>
      <c r="B75" s="58" t="s">
        <v>268</v>
      </c>
      <c r="C75" s="59">
        <v>14914.04</v>
      </c>
      <c r="D75" s="59">
        <v>0</v>
      </c>
      <c r="E75" s="59">
        <v>0</v>
      </c>
      <c r="F75" s="59">
        <v>14914.04</v>
      </c>
      <c r="H75" s="60">
        <f t="shared" si="1"/>
        <v>0</v>
      </c>
    </row>
    <row r="76" spans="1:9" x14ac:dyDescent="0.25">
      <c r="A76" s="58" t="s">
        <v>269</v>
      </c>
      <c r="B76" s="58" t="s">
        <v>270</v>
      </c>
      <c r="C76" s="59">
        <v>3873.94</v>
      </c>
      <c r="D76" s="59">
        <v>0</v>
      </c>
      <c r="E76" s="59">
        <v>0</v>
      </c>
      <c r="F76" s="59">
        <v>3873.94</v>
      </c>
      <c r="H76" s="60">
        <f t="shared" si="1"/>
        <v>0</v>
      </c>
    </row>
    <row r="77" spans="1:9" x14ac:dyDescent="0.25">
      <c r="A77" s="58" t="s">
        <v>271</v>
      </c>
      <c r="B77" s="58" t="s">
        <v>272</v>
      </c>
      <c r="C77" s="59">
        <v>-18242722.280000001</v>
      </c>
      <c r="D77" s="59">
        <v>367108.31</v>
      </c>
      <c r="E77" s="59">
        <v>0</v>
      </c>
      <c r="F77" s="59">
        <v>-17875613.969999999</v>
      </c>
      <c r="H77" s="60">
        <f t="shared" si="1"/>
        <v>367108.31</v>
      </c>
    </row>
    <row r="78" spans="1:9" x14ac:dyDescent="0.25">
      <c r="A78" s="58" t="s">
        <v>273</v>
      </c>
      <c r="B78" s="58" t="s">
        <v>274</v>
      </c>
      <c r="C78" s="59">
        <v>80970.399999999994</v>
      </c>
      <c r="D78" s="59">
        <v>0</v>
      </c>
      <c r="E78" s="59">
        <v>0</v>
      </c>
      <c r="F78" s="59">
        <v>80970.399999999994</v>
      </c>
      <c r="H78" s="60">
        <f t="shared" si="1"/>
        <v>0</v>
      </c>
    </row>
    <row r="79" spans="1:9" x14ac:dyDescent="0.25">
      <c r="A79" s="58" t="s">
        <v>275</v>
      </c>
      <c r="B79" s="58" t="s">
        <v>276</v>
      </c>
      <c r="C79" s="59">
        <v>91192.57</v>
      </c>
      <c r="D79" s="59">
        <v>0</v>
      </c>
      <c r="E79" s="59">
        <v>0</v>
      </c>
      <c r="F79" s="59">
        <v>91192.57</v>
      </c>
      <c r="H79" s="60">
        <f t="shared" si="1"/>
        <v>0</v>
      </c>
    </row>
    <row r="80" spans="1:9" x14ac:dyDescent="0.25">
      <c r="A80" s="58" t="s">
        <v>277</v>
      </c>
      <c r="B80" s="58" t="s">
        <v>278</v>
      </c>
      <c r="C80" s="59">
        <v>12301.5</v>
      </c>
      <c r="D80" s="59">
        <v>0</v>
      </c>
      <c r="E80" s="59">
        <v>0</v>
      </c>
      <c r="F80" s="59">
        <v>12301.5</v>
      </c>
      <c r="H80" s="60">
        <f t="shared" si="1"/>
        <v>0</v>
      </c>
      <c r="I80" s="60">
        <f>+H65+H77</f>
        <v>372013.73</v>
      </c>
    </row>
    <row r="81" spans="1:8" x14ac:dyDescent="0.25">
      <c r="A81" s="58" t="s">
        <v>279</v>
      </c>
      <c r="B81" s="58" t="s">
        <v>280</v>
      </c>
      <c r="C81" s="59">
        <v>4236.17</v>
      </c>
      <c r="D81" s="59">
        <v>0</v>
      </c>
      <c r="E81" s="59">
        <v>0</v>
      </c>
      <c r="F81" s="59">
        <v>4236.17</v>
      </c>
      <c r="H81" s="60">
        <f t="shared" si="1"/>
        <v>0</v>
      </c>
    </row>
    <row r="82" spans="1:8" x14ac:dyDescent="0.25">
      <c r="A82" s="58" t="s">
        <v>281</v>
      </c>
      <c r="B82" s="58" t="s">
        <v>282</v>
      </c>
      <c r="C82" s="59">
        <v>3757199.58</v>
      </c>
      <c r="D82" s="59">
        <v>0</v>
      </c>
      <c r="E82" s="59">
        <v>0</v>
      </c>
      <c r="F82" s="59">
        <v>3757199.58</v>
      </c>
      <c r="H82" s="60">
        <f t="shared" si="1"/>
        <v>0</v>
      </c>
    </row>
    <row r="83" spans="1:8" x14ac:dyDescent="0.25">
      <c r="A83" s="58" t="s">
        <v>283</v>
      </c>
      <c r="B83" s="58" t="s">
        <v>284</v>
      </c>
      <c r="C83" s="59">
        <v>10070724.41</v>
      </c>
      <c r="D83" s="59">
        <v>113860.28</v>
      </c>
      <c r="E83" s="59">
        <v>7882.08</v>
      </c>
      <c r="F83" s="59">
        <v>10176702.609999999</v>
      </c>
      <c r="H83" s="60">
        <f t="shared" si="1"/>
        <v>105978.2</v>
      </c>
    </row>
    <row r="84" spans="1:8" x14ac:dyDescent="0.25">
      <c r="A84" s="58" t="s">
        <v>285</v>
      </c>
      <c r="B84" s="58" t="s">
        <v>286</v>
      </c>
      <c r="C84" s="59">
        <v>15527</v>
      </c>
      <c r="D84" s="59">
        <v>0</v>
      </c>
      <c r="E84" s="59">
        <v>0</v>
      </c>
      <c r="F84" s="59">
        <v>15527</v>
      </c>
      <c r="H84" s="60">
        <f t="shared" si="1"/>
        <v>0</v>
      </c>
    </row>
    <row r="85" spans="1:8" x14ac:dyDescent="0.25">
      <c r="A85" s="58" t="s">
        <v>287</v>
      </c>
      <c r="B85" s="58" t="s">
        <v>288</v>
      </c>
      <c r="C85" s="59">
        <v>63999.99</v>
      </c>
      <c r="D85" s="59">
        <v>0</v>
      </c>
      <c r="E85" s="59">
        <v>0</v>
      </c>
      <c r="F85" s="59">
        <v>63999.99</v>
      </c>
      <c r="H85" s="60">
        <f t="shared" si="1"/>
        <v>0</v>
      </c>
    </row>
    <row r="86" spans="1:8" x14ac:dyDescent="0.25">
      <c r="A86" s="58" t="s">
        <v>289</v>
      </c>
      <c r="B86" s="58" t="s">
        <v>290</v>
      </c>
      <c r="C86" s="59">
        <v>920691.42</v>
      </c>
      <c r="D86" s="59">
        <v>1410</v>
      </c>
      <c r="E86" s="59">
        <v>0</v>
      </c>
      <c r="F86" s="59">
        <v>922101.42</v>
      </c>
      <c r="H86" s="60">
        <f t="shared" si="1"/>
        <v>1410</v>
      </c>
    </row>
    <row r="87" spans="1:8" x14ac:dyDescent="0.25">
      <c r="A87" s="58" t="s">
        <v>291</v>
      </c>
      <c r="B87" s="58" t="s">
        <v>292</v>
      </c>
      <c r="C87" s="59">
        <v>10987.05</v>
      </c>
      <c r="D87" s="59">
        <v>0</v>
      </c>
      <c r="E87" s="59">
        <v>0</v>
      </c>
      <c r="F87" s="59">
        <v>10987.05</v>
      </c>
      <c r="H87" s="60">
        <f t="shared" si="1"/>
        <v>0</v>
      </c>
    </row>
    <row r="88" spans="1:8" x14ac:dyDescent="0.25">
      <c r="A88" s="58" t="s">
        <v>293</v>
      </c>
      <c r="B88" s="58" t="s">
        <v>294</v>
      </c>
      <c r="C88" s="59">
        <v>201395.86</v>
      </c>
      <c r="D88" s="59">
        <v>0</v>
      </c>
      <c r="E88" s="59">
        <v>0</v>
      </c>
      <c r="F88" s="59">
        <v>201395.86</v>
      </c>
      <c r="H88" s="60">
        <f t="shared" si="1"/>
        <v>0</v>
      </c>
    </row>
    <row r="89" spans="1:8" x14ac:dyDescent="0.25">
      <c r="A89" s="58" t="s">
        <v>295</v>
      </c>
      <c r="B89" s="58" t="s">
        <v>296</v>
      </c>
      <c r="C89" s="59">
        <v>970660</v>
      </c>
      <c r="D89" s="59">
        <v>0</v>
      </c>
      <c r="E89" s="59">
        <v>0</v>
      </c>
      <c r="F89" s="59">
        <v>970660</v>
      </c>
      <c r="H89" s="60">
        <f t="shared" si="1"/>
        <v>0</v>
      </c>
    </row>
    <row r="90" spans="1:8" x14ac:dyDescent="0.25">
      <c r="A90" s="58" t="s">
        <v>297</v>
      </c>
      <c r="B90" s="58" t="s">
        <v>298</v>
      </c>
      <c r="C90" s="59">
        <v>17495570.760000002</v>
      </c>
      <c r="D90" s="59">
        <v>2334</v>
      </c>
      <c r="E90" s="59">
        <v>2334</v>
      </c>
      <c r="F90" s="59">
        <v>17495570.760000002</v>
      </c>
      <c r="H90" s="60">
        <f t="shared" si="1"/>
        <v>0</v>
      </c>
    </row>
    <row r="91" spans="1:8" x14ac:dyDescent="0.25">
      <c r="A91" s="58" t="s">
        <v>299</v>
      </c>
      <c r="B91" s="58" t="s">
        <v>300</v>
      </c>
      <c r="C91" s="59">
        <v>42703816.009999998</v>
      </c>
      <c r="D91" s="59">
        <v>0</v>
      </c>
      <c r="E91" s="59">
        <v>0</v>
      </c>
      <c r="F91" s="59">
        <v>42703816.009999998</v>
      </c>
      <c r="H91" s="60">
        <f t="shared" si="1"/>
        <v>0</v>
      </c>
    </row>
    <row r="92" spans="1:8" x14ac:dyDescent="0.25">
      <c r="A92" s="58" t="s">
        <v>301</v>
      </c>
      <c r="B92" s="58" t="s">
        <v>302</v>
      </c>
      <c r="C92" s="59">
        <v>996248.5</v>
      </c>
      <c r="D92" s="59">
        <v>0</v>
      </c>
      <c r="E92" s="59">
        <v>0</v>
      </c>
      <c r="F92" s="59">
        <v>996248.5</v>
      </c>
      <c r="H92" s="60">
        <f t="shared" si="1"/>
        <v>0</v>
      </c>
    </row>
    <row r="93" spans="1:8" x14ac:dyDescent="0.25">
      <c r="A93" s="58" t="s">
        <v>303</v>
      </c>
      <c r="B93" s="58" t="s">
        <v>304</v>
      </c>
      <c r="C93" s="59">
        <v>7000</v>
      </c>
      <c r="D93" s="59">
        <v>0</v>
      </c>
      <c r="E93" s="59">
        <v>0</v>
      </c>
      <c r="F93" s="59">
        <v>7000</v>
      </c>
      <c r="H93" s="60">
        <f t="shared" si="1"/>
        <v>0</v>
      </c>
    </row>
    <row r="94" spans="1:8" x14ac:dyDescent="0.25">
      <c r="A94" s="58" t="s">
        <v>305</v>
      </c>
      <c r="B94" s="58" t="s">
        <v>306</v>
      </c>
      <c r="C94" s="59">
        <v>179128.68</v>
      </c>
      <c r="D94" s="59">
        <v>0</v>
      </c>
      <c r="E94" s="59">
        <v>0</v>
      </c>
      <c r="F94" s="59">
        <v>179128.68</v>
      </c>
      <c r="H94" s="60">
        <f t="shared" si="1"/>
        <v>0</v>
      </c>
    </row>
    <row r="95" spans="1:8" x14ac:dyDescent="0.25">
      <c r="A95" s="58" t="s">
        <v>307</v>
      </c>
      <c r="B95" s="58" t="s">
        <v>308</v>
      </c>
      <c r="C95" s="59">
        <v>2830063.5</v>
      </c>
      <c r="D95" s="59">
        <v>0</v>
      </c>
      <c r="E95" s="59">
        <v>0</v>
      </c>
      <c r="F95" s="59">
        <v>2830063.5</v>
      </c>
      <c r="H95" s="60">
        <f t="shared" si="1"/>
        <v>0</v>
      </c>
    </row>
    <row r="96" spans="1:8" x14ac:dyDescent="0.25">
      <c r="A96" s="58" t="s">
        <v>309</v>
      </c>
      <c r="B96" s="58" t="s">
        <v>310</v>
      </c>
      <c r="C96" s="59">
        <v>24615141.25</v>
      </c>
      <c r="D96" s="59">
        <v>15764.21</v>
      </c>
      <c r="F96" s="59">
        <v>24522436.32</v>
      </c>
      <c r="H96" s="60">
        <f t="shared" si="1"/>
        <v>15764.21</v>
      </c>
    </row>
    <row r="97" spans="1:9" x14ac:dyDescent="0.25">
      <c r="A97" s="58" t="s">
        <v>311</v>
      </c>
      <c r="B97" s="58" t="s">
        <v>312</v>
      </c>
      <c r="C97" s="59">
        <v>1694976.24</v>
      </c>
      <c r="D97" s="59">
        <v>34094.76</v>
      </c>
      <c r="E97" s="59">
        <v>0</v>
      </c>
      <c r="F97" s="59">
        <v>1729071</v>
      </c>
      <c r="H97" s="60">
        <f t="shared" si="1"/>
        <v>34094.76</v>
      </c>
    </row>
    <row r="98" spans="1:9" x14ac:dyDescent="0.25">
      <c r="A98" s="58" t="s">
        <v>313</v>
      </c>
      <c r="B98" s="58" t="s">
        <v>314</v>
      </c>
      <c r="C98" s="59">
        <v>34033835.969999999</v>
      </c>
      <c r="D98" s="59">
        <v>1432088.83</v>
      </c>
      <c r="E98" s="59">
        <v>0</v>
      </c>
      <c r="F98" s="59">
        <v>35465924.799999997</v>
      </c>
      <c r="H98" s="60">
        <f t="shared" si="1"/>
        <v>1432088.83</v>
      </c>
    </row>
    <row r="99" spans="1:9" x14ac:dyDescent="0.25">
      <c r="A99" s="58" t="s">
        <v>315</v>
      </c>
      <c r="B99" s="58" t="s">
        <v>316</v>
      </c>
      <c r="C99" s="59">
        <v>93577985.230000004</v>
      </c>
      <c r="D99" s="59">
        <v>33767</v>
      </c>
      <c r="E99" s="59">
        <v>800</v>
      </c>
      <c r="F99" s="59">
        <v>93610952.230000004</v>
      </c>
      <c r="H99" s="60">
        <f t="shared" si="1"/>
        <v>32967</v>
      </c>
    </row>
    <row r="100" spans="1:9" x14ac:dyDescent="0.25">
      <c r="A100" s="58" t="s">
        <v>317</v>
      </c>
      <c r="B100" s="58" t="s">
        <v>318</v>
      </c>
      <c r="C100" s="59">
        <v>208902.19</v>
      </c>
      <c r="D100" s="59">
        <v>0</v>
      </c>
      <c r="E100" s="59">
        <v>0</v>
      </c>
      <c r="F100" s="59">
        <v>208902.19</v>
      </c>
      <c r="H100" s="60">
        <f t="shared" si="1"/>
        <v>0</v>
      </c>
    </row>
    <row r="101" spans="1:9" x14ac:dyDescent="0.25">
      <c r="A101" s="58" t="s">
        <v>319</v>
      </c>
      <c r="B101" s="58" t="s">
        <v>320</v>
      </c>
      <c r="C101" s="59">
        <v>878916.25</v>
      </c>
      <c r="D101" s="59">
        <v>0</v>
      </c>
      <c r="E101" s="59">
        <v>0</v>
      </c>
      <c r="F101" s="59">
        <v>878916.25</v>
      </c>
      <c r="H101" s="60">
        <f t="shared" si="1"/>
        <v>0</v>
      </c>
    </row>
    <row r="102" spans="1:9" x14ac:dyDescent="0.25">
      <c r="A102" s="58" t="s">
        <v>321</v>
      </c>
      <c r="B102" s="58" t="s">
        <v>322</v>
      </c>
      <c r="C102" s="59">
        <v>8438</v>
      </c>
      <c r="D102" s="59">
        <v>0</v>
      </c>
      <c r="E102" s="59">
        <v>0</v>
      </c>
      <c r="F102" s="59">
        <v>8438</v>
      </c>
      <c r="H102" s="60">
        <f t="shared" si="1"/>
        <v>0</v>
      </c>
    </row>
    <row r="103" spans="1:9" x14ac:dyDescent="0.25">
      <c r="A103" s="58" t="s">
        <v>323</v>
      </c>
      <c r="B103" s="58" t="s">
        <v>324</v>
      </c>
      <c r="C103" s="59">
        <v>4130</v>
      </c>
      <c r="D103" s="59">
        <v>0</v>
      </c>
      <c r="E103" s="59">
        <v>0</v>
      </c>
      <c r="F103" s="59">
        <v>4130</v>
      </c>
      <c r="H103" s="60">
        <f t="shared" si="1"/>
        <v>0</v>
      </c>
      <c r="I103" s="60">
        <f>+H83+H86+H96+H97+H98+H99</f>
        <v>1622303</v>
      </c>
    </row>
    <row r="104" spans="1:9" x14ac:dyDescent="0.25">
      <c r="A104" s="58" t="s">
        <v>325</v>
      </c>
      <c r="B104" s="58" t="s">
        <v>326</v>
      </c>
      <c r="C104" s="59">
        <v>22699.95</v>
      </c>
      <c r="D104" s="59">
        <v>70</v>
      </c>
      <c r="E104" s="59">
        <v>0</v>
      </c>
      <c r="F104" s="59">
        <v>22769.95</v>
      </c>
      <c r="H104" s="60">
        <f t="shared" si="1"/>
        <v>70</v>
      </c>
    </row>
    <row r="105" spans="1:9" x14ac:dyDescent="0.25">
      <c r="A105" s="58" t="s">
        <v>327</v>
      </c>
      <c r="B105" s="58" t="s">
        <v>328</v>
      </c>
      <c r="C105" s="59">
        <v>10677405.43</v>
      </c>
      <c r="D105" s="59">
        <v>199986.29</v>
      </c>
      <c r="E105" s="59">
        <v>0</v>
      </c>
      <c r="F105" s="59">
        <v>10877391.720000001</v>
      </c>
      <c r="H105" s="60">
        <f t="shared" si="1"/>
        <v>199986.29</v>
      </c>
    </row>
    <row r="106" spans="1:9" x14ac:dyDescent="0.25">
      <c r="A106" s="58" t="s">
        <v>329</v>
      </c>
      <c r="B106" s="58" t="s">
        <v>330</v>
      </c>
      <c r="C106" s="59">
        <v>1800</v>
      </c>
      <c r="D106" s="59">
        <v>0</v>
      </c>
      <c r="E106" s="59">
        <v>0</v>
      </c>
      <c r="F106" s="59">
        <v>1800</v>
      </c>
      <c r="H106" s="60">
        <f t="shared" si="1"/>
        <v>0</v>
      </c>
      <c r="I106" s="60">
        <f>+H104+H105</f>
        <v>200056.29</v>
      </c>
    </row>
    <row r="107" spans="1:9" x14ac:dyDescent="0.25">
      <c r="A107" s="58" t="s">
        <v>331</v>
      </c>
      <c r="B107" s="58" t="s">
        <v>332</v>
      </c>
      <c r="C107" s="59">
        <v>999382.36</v>
      </c>
      <c r="D107" s="59">
        <v>0</v>
      </c>
      <c r="E107" s="59">
        <v>0</v>
      </c>
      <c r="F107" s="59">
        <v>999382.36</v>
      </c>
      <c r="H107" s="60">
        <f t="shared" si="1"/>
        <v>0</v>
      </c>
    </row>
    <row r="108" spans="1:9" x14ac:dyDescent="0.25">
      <c r="A108" s="58" t="s">
        <v>333</v>
      </c>
      <c r="B108" s="58" t="s">
        <v>334</v>
      </c>
      <c r="C108" s="59">
        <v>8315.82</v>
      </c>
      <c r="D108" s="59">
        <v>0</v>
      </c>
      <c r="E108" s="59">
        <v>0</v>
      </c>
      <c r="F108" s="59">
        <v>8315.82</v>
      </c>
      <c r="H108" s="60">
        <f t="shared" si="1"/>
        <v>0</v>
      </c>
    </row>
    <row r="109" spans="1:9" x14ac:dyDescent="0.25">
      <c r="A109" s="58" t="s">
        <v>335</v>
      </c>
      <c r="B109" s="58" t="s">
        <v>334</v>
      </c>
      <c r="C109" s="59">
        <v>24782461.32</v>
      </c>
      <c r="D109" s="59">
        <v>85662.91</v>
      </c>
      <c r="E109" s="59">
        <v>0</v>
      </c>
      <c r="F109" s="59">
        <v>24868124.23</v>
      </c>
      <c r="H109" s="60">
        <f t="shared" si="1"/>
        <v>85662.91</v>
      </c>
    </row>
    <row r="110" spans="1:9" x14ac:dyDescent="0.25">
      <c r="A110" s="58" t="s">
        <v>336</v>
      </c>
      <c r="B110" s="58" t="s">
        <v>337</v>
      </c>
      <c r="C110" s="59">
        <v>13334.96</v>
      </c>
      <c r="D110" s="59">
        <v>0</v>
      </c>
      <c r="E110" s="59">
        <v>0</v>
      </c>
      <c r="F110" s="59">
        <v>13334.96</v>
      </c>
      <c r="H110" s="60">
        <f t="shared" si="1"/>
        <v>0</v>
      </c>
    </row>
    <row r="111" spans="1:9" x14ac:dyDescent="0.25">
      <c r="A111" s="58" t="s">
        <v>338</v>
      </c>
      <c r="B111" s="58" t="s">
        <v>339</v>
      </c>
      <c r="C111" s="59">
        <v>899</v>
      </c>
      <c r="D111" s="59">
        <v>0</v>
      </c>
      <c r="E111" s="59">
        <v>0</v>
      </c>
      <c r="F111" s="59">
        <v>899</v>
      </c>
      <c r="H111" s="60">
        <f t="shared" si="1"/>
        <v>0</v>
      </c>
    </row>
    <row r="112" spans="1:9" x14ac:dyDescent="0.25">
      <c r="A112" s="58" t="s">
        <v>340</v>
      </c>
      <c r="B112" s="58" t="s">
        <v>341</v>
      </c>
      <c r="C112" s="59">
        <v>2100731.44</v>
      </c>
      <c r="D112" s="59">
        <v>11700</v>
      </c>
      <c r="E112" s="59">
        <v>0</v>
      </c>
      <c r="F112" s="59">
        <v>2112431.44</v>
      </c>
      <c r="H112" s="60">
        <f t="shared" si="1"/>
        <v>11700</v>
      </c>
    </row>
    <row r="113" spans="1:9" x14ac:dyDescent="0.25">
      <c r="A113" s="58" t="s">
        <v>342</v>
      </c>
      <c r="B113" s="58" t="s">
        <v>343</v>
      </c>
      <c r="C113" s="59">
        <v>1000</v>
      </c>
      <c r="D113" s="59">
        <v>0</v>
      </c>
      <c r="E113" s="59">
        <v>0</v>
      </c>
      <c r="F113" s="59">
        <v>1000</v>
      </c>
      <c r="H113" s="60">
        <f t="shared" si="1"/>
        <v>0</v>
      </c>
      <c r="I113" s="60">
        <f>+H109+H112</f>
        <v>97362.91</v>
      </c>
    </row>
    <row r="114" spans="1:9" x14ac:dyDescent="0.25">
      <c r="A114" s="58" t="s">
        <v>344</v>
      </c>
      <c r="B114" s="58" t="s">
        <v>345</v>
      </c>
      <c r="C114" s="59">
        <v>241774.54</v>
      </c>
      <c r="D114" s="59">
        <v>0</v>
      </c>
      <c r="E114" s="59">
        <v>0</v>
      </c>
      <c r="F114" s="59">
        <v>241774.54</v>
      </c>
      <c r="H114" s="60">
        <f t="shared" si="1"/>
        <v>0</v>
      </c>
    </row>
    <row r="115" spans="1:9" x14ac:dyDescent="0.25">
      <c r="A115" s="58" t="s">
        <v>346</v>
      </c>
      <c r="B115" s="58" t="s">
        <v>347</v>
      </c>
      <c r="C115" s="59">
        <v>5045.09</v>
      </c>
      <c r="D115" s="59">
        <v>0</v>
      </c>
      <c r="E115" s="59">
        <v>0</v>
      </c>
      <c r="F115" s="59">
        <v>5045.09</v>
      </c>
      <c r="H115" s="60">
        <f t="shared" si="1"/>
        <v>0</v>
      </c>
    </row>
    <row r="116" spans="1:9" x14ac:dyDescent="0.25">
      <c r="A116" s="58" t="s">
        <v>348</v>
      </c>
      <c r="B116" s="58" t="s">
        <v>349</v>
      </c>
      <c r="C116" s="59">
        <v>875044.27</v>
      </c>
      <c r="D116" s="59">
        <v>0</v>
      </c>
      <c r="E116" s="59">
        <v>0</v>
      </c>
      <c r="F116" s="59">
        <v>875044.27</v>
      </c>
      <c r="H116" s="60">
        <f t="shared" si="1"/>
        <v>0</v>
      </c>
    </row>
    <row r="117" spans="1:9" x14ac:dyDescent="0.25">
      <c r="A117" s="58" t="s">
        <v>350</v>
      </c>
      <c r="B117" s="58" t="s">
        <v>351</v>
      </c>
      <c r="C117" s="59">
        <v>510527.22</v>
      </c>
      <c r="D117" s="59">
        <v>10502</v>
      </c>
      <c r="E117" s="59">
        <v>0</v>
      </c>
      <c r="F117" s="59">
        <v>521029.22</v>
      </c>
      <c r="H117" s="60">
        <f t="shared" si="1"/>
        <v>10502</v>
      </c>
    </row>
    <row r="118" spans="1:9" x14ac:dyDescent="0.25">
      <c r="A118" s="58" t="s">
        <v>352</v>
      </c>
      <c r="B118" s="58" t="s">
        <v>351</v>
      </c>
      <c r="C118" s="59">
        <v>4558172.0999999996</v>
      </c>
      <c r="D118" s="59">
        <v>944</v>
      </c>
      <c r="E118" s="59">
        <v>0</v>
      </c>
      <c r="F118" s="59">
        <v>4559116.0999999996</v>
      </c>
      <c r="H118" s="60">
        <f t="shared" si="1"/>
        <v>944</v>
      </c>
    </row>
    <row r="119" spans="1:9" x14ac:dyDescent="0.25">
      <c r="A119" s="58" t="s">
        <v>353</v>
      </c>
      <c r="B119" s="58" t="s">
        <v>354</v>
      </c>
      <c r="C119" s="59">
        <v>749436.81</v>
      </c>
      <c r="D119" s="59">
        <v>0</v>
      </c>
      <c r="E119" s="59">
        <v>0</v>
      </c>
      <c r="F119" s="59">
        <v>749436.81</v>
      </c>
      <c r="H119" s="60">
        <f t="shared" si="1"/>
        <v>0</v>
      </c>
      <c r="I119" s="60">
        <f>+H117+H118</f>
        <v>11446</v>
      </c>
    </row>
    <row r="120" spans="1:9" x14ac:dyDescent="0.25">
      <c r="A120" s="58" t="s">
        <v>355</v>
      </c>
      <c r="B120" s="58" t="s">
        <v>356</v>
      </c>
      <c r="C120" s="59">
        <v>406464.73</v>
      </c>
      <c r="D120" s="59">
        <v>0</v>
      </c>
      <c r="E120" s="59">
        <v>0</v>
      </c>
      <c r="F120" s="59">
        <v>406464.73</v>
      </c>
      <c r="H120" s="60">
        <f t="shared" si="1"/>
        <v>0</v>
      </c>
    </row>
    <row r="121" spans="1:9" x14ac:dyDescent="0.25">
      <c r="A121" s="58" t="s">
        <v>357</v>
      </c>
      <c r="B121" s="58" t="s">
        <v>358</v>
      </c>
      <c r="C121" s="59">
        <v>3276843.9</v>
      </c>
      <c r="D121" s="59">
        <v>65850.17</v>
      </c>
      <c r="E121" s="59">
        <v>0</v>
      </c>
      <c r="F121" s="59">
        <v>3342694.07</v>
      </c>
      <c r="H121" s="60">
        <f t="shared" si="1"/>
        <v>65850.17</v>
      </c>
    </row>
    <row r="122" spans="1:9" x14ac:dyDescent="0.25">
      <c r="A122" s="58" t="s">
        <v>359</v>
      </c>
      <c r="B122" s="58" t="s">
        <v>360</v>
      </c>
      <c r="C122" s="59">
        <v>3616107.74</v>
      </c>
      <c r="D122" s="59">
        <v>34222.769999999997</v>
      </c>
      <c r="E122" s="59">
        <v>258.42</v>
      </c>
      <c r="F122" s="59">
        <v>3650072.09</v>
      </c>
      <c r="H122" s="60">
        <f t="shared" si="1"/>
        <v>33964.35</v>
      </c>
    </row>
    <row r="123" spans="1:9" x14ac:dyDescent="0.25">
      <c r="A123" s="58" t="s">
        <v>361</v>
      </c>
      <c r="B123" s="58" t="s">
        <v>362</v>
      </c>
      <c r="C123" s="59">
        <v>1963640.97</v>
      </c>
      <c r="D123" s="59">
        <v>3269.98</v>
      </c>
      <c r="E123" s="59">
        <v>0</v>
      </c>
      <c r="F123" s="59">
        <v>1966910.95</v>
      </c>
      <c r="H123" s="60">
        <f t="shared" si="1"/>
        <v>3269.98</v>
      </c>
    </row>
    <row r="124" spans="1:9" x14ac:dyDescent="0.25">
      <c r="A124" s="58" t="s">
        <v>363</v>
      </c>
      <c r="B124" s="58" t="s">
        <v>364</v>
      </c>
      <c r="C124" s="59">
        <v>10433629.390000001</v>
      </c>
      <c r="D124" s="59">
        <v>0</v>
      </c>
      <c r="E124" s="59">
        <v>0</v>
      </c>
      <c r="F124" s="59">
        <v>10433629.390000001</v>
      </c>
      <c r="H124" s="60">
        <f t="shared" si="1"/>
        <v>0</v>
      </c>
    </row>
    <row r="125" spans="1:9" x14ac:dyDescent="0.25">
      <c r="A125" s="58" t="s">
        <v>365</v>
      </c>
      <c r="B125" s="58" t="s">
        <v>366</v>
      </c>
      <c r="C125" s="59">
        <v>35100</v>
      </c>
      <c r="D125" s="59">
        <v>0</v>
      </c>
      <c r="E125" s="59">
        <v>0</v>
      </c>
      <c r="F125" s="59">
        <v>35100</v>
      </c>
      <c r="H125" s="60">
        <f t="shared" si="1"/>
        <v>0</v>
      </c>
      <c r="I125" s="60">
        <f>+H121+H122+H123</f>
        <v>103084.49999999999</v>
      </c>
    </row>
    <row r="126" spans="1:9" x14ac:dyDescent="0.25">
      <c r="A126" s="58" t="s">
        <v>367</v>
      </c>
      <c r="B126" s="58" t="s">
        <v>368</v>
      </c>
      <c r="C126" s="59">
        <v>729869.87</v>
      </c>
      <c r="D126" s="59">
        <v>0</v>
      </c>
      <c r="E126" s="59">
        <v>0</v>
      </c>
      <c r="F126" s="59">
        <v>729869.87</v>
      </c>
      <c r="H126" s="60">
        <f t="shared" si="1"/>
        <v>0</v>
      </c>
    </row>
    <row r="127" spans="1:9" x14ac:dyDescent="0.25">
      <c r="A127" s="58" t="s">
        <v>369</v>
      </c>
      <c r="B127" s="58" t="s">
        <v>370</v>
      </c>
      <c r="C127" s="59">
        <v>81710.399999999994</v>
      </c>
      <c r="D127" s="59">
        <v>0</v>
      </c>
      <c r="E127" s="59">
        <v>0</v>
      </c>
      <c r="F127" s="59">
        <v>81710.399999999994</v>
      </c>
      <c r="H127" s="60">
        <f t="shared" si="1"/>
        <v>0</v>
      </c>
    </row>
    <row r="128" spans="1:9" x14ac:dyDescent="0.25">
      <c r="A128" s="58" t="s">
        <v>371</v>
      </c>
      <c r="B128" s="58" t="s">
        <v>372</v>
      </c>
      <c r="C128" s="59">
        <v>89570.23</v>
      </c>
      <c r="D128" s="59">
        <v>0</v>
      </c>
      <c r="E128" s="59">
        <v>0</v>
      </c>
      <c r="F128" s="59">
        <v>89570.23</v>
      </c>
      <c r="H128" s="60">
        <f t="shared" si="1"/>
        <v>0</v>
      </c>
    </row>
    <row r="129" spans="1:9" x14ac:dyDescent="0.25">
      <c r="A129" s="58" t="s">
        <v>373</v>
      </c>
      <c r="B129" s="58" t="s">
        <v>374</v>
      </c>
      <c r="C129" s="59">
        <v>2749160.87</v>
      </c>
      <c r="D129" s="59">
        <v>0</v>
      </c>
      <c r="E129" s="59">
        <v>0</v>
      </c>
      <c r="F129" s="59">
        <v>2749160.87</v>
      </c>
      <c r="H129" s="60">
        <f t="shared" si="1"/>
        <v>0</v>
      </c>
    </row>
    <row r="130" spans="1:9" x14ac:dyDescent="0.25">
      <c r="A130" s="58" t="s">
        <v>375</v>
      </c>
      <c r="B130" s="58" t="s">
        <v>376</v>
      </c>
      <c r="C130" s="59">
        <v>691630.87</v>
      </c>
      <c r="D130" s="59">
        <v>0</v>
      </c>
      <c r="E130" s="59">
        <v>0</v>
      </c>
      <c r="F130" s="59">
        <v>691630.87</v>
      </c>
      <c r="H130" s="60">
        <f t="shared" si="1"/>
        <v>0</v>
      </c>
    </row>
    <row r="131" spans="1:9" x14ac:dyDescent="0.25">
      <c r="A131" s="58" t="s">
        <v>377</v>
      </c>
      <c r="B131" s="58" t="s">
        <v>378</v>
      </c>
      <c r="C131" s="59">
        <v>936364.28</v>
      </c>
      <c r="D131" s="59">
        <v>10874.58</v>
      </c>
      <c r="E131" s="59">
        <v>0</v>
      </c>
      <c r="F131" s="59">
        <v>947238.86</v>
      </c>
      <c r="H131" s="60">
        <f t="shared" ref="H131:H184" si="2">+D131-E131</f>
        <v>10874.58</v>
      </c>
      <c r="I131" s="60">
        <v>10874.58</v>
      </c>
    </row>
    <row r="132" spans="1:9" x14ac:dyDescent="0.25">
      <c r="A132" s="58" t="s">
        <v>379</v>
      </c>
      <c r="B132" s="58" t="s">
        <v>380</v>
      </c>
      <c r="C132" s="59">
        <v>2828</v>
      </c>
      <c r="D132" s="59">
        <v>0</v>
      </c>
      <c r="E132" s="59">
        <v>0</v>
      </c>
      <c r="F132" s="59">
        <v>2828</v>
      </c>
      <c r="H132" s="60">
        <f t="shared" si="2"/>
        <v>0</v>
      </c>
    </row>
    <row r="133" spans="1:9" x14ac:dyDescent="0.25">
      <c r="A133" s="58" t="s">
        <v>381</v>
      </c>
      <c r="B133" s="58" t="s">
        <v>382</v>
      </c>
      <c r="C133" s="59">
        <v>54980</v>
      </c>
      <c r="D133" s="59">
        <v>0</v>
      </c>
      <c r="E133" s="59">
        <v>0</v>
      </c>
      <c r="F133" s="59">
        <v>54980</v>
      </c>
      <c r="H133" s="60">
        <f t="shared" si="2"/>
        <v>0</v>
      </c>
    </row>
    <row r="134" spans="1:9" x14ac:dyDescent="0.25">
      <c r="A134" s="58" t="s">
        <v>383</v>
      </c>
      <c r="B134" s="58" t="s">
        <v>384</v>
      </c>
      <c r="C134" s="59">
        <v>199607.94</v>
      </c>
      <c r="D134" s="59">
        <v>0</v>
      </c>
      <c r="E134" s="59">
        <v>0</v>
      </c>
      <c r="F134" s="59">
        <v>199607.94</v>
      </c>
      <c r="H134" s="60">
        <f t="shared" si="2"/>
        <v>0</v>
      </c>
    </row>
    <row r="135" spans="1:9" x14ac:dyDescent="0.25">
      <c r="A135" s="58" t="s">
        <v>385</v>
      </c>
      <c r="B135" s="58" t="s">
        <v>386</v>
      </c>
      <c r="C135" s="59">
        <v>374.75</v>
      </c>
      <c r="D135" s="59">
        <v>0</v>
      </c>
      <c r="E135" s="59">
        <v>0</v>
      </c>
      <c r="F135" s="59">
        <v>374.75</v>
      </c>
      <c r="H135" s="60">
        <f t="shared" si="2"/>
        <v>0</v>
      </c>
    </row>
    <row r="136" spans="1:9" x14ac:dyDescent="0.25">
      <c r="A136" s="58" t="s">
        <v>387</v>
      </c>
      <c r="B136" s="58" t="s">
        <v>388</v>
      </c>
      <c r="C136" s="59">
        <v>-10565</v>
      </c>
      <c r="D136" s="59">
        <v>0</v>
      </c>
      <c r="E136" s="59">
        <v>0</v>
      </c>
      <c r="F136" s="59">
        <v>-10565</v>
      </c>
      <c r="H136" s="60">
        <f t="shared" si="2"/>
        <v>0</v>
      </c>
    </row>
    <row r="137" spans="1:9" x14ac:dyDescent="0.25">
      <c r="A137" s="58" t="s">
        <v>389</v>
      </c>
      <c r="B137" s="58" t="s">
        <v>390</v>
      </c>
      <c r="C137" s="59">
        <v>30687.64</v>
      </c>
      <c r="D137" s="59">
        <v>0</v>
      </c>
      <c r="E137" s="59">
        <v>0</v>
      </c>
      <c r="F137" s="59">
        <v>30687.64</v>
      </c>
      <c r="H137" s="60">
        <f t="shared" si="2"/>
        <v>0</v>
      </c>
    </row>
    <row r="138" spans="1:9" x14ac:dyDescent="0.25">
      <c r="A138" s="58" t="s">
        <v>391</v>
      </c>
      <c r="B138" s="58" t="s">
        <v>392</v>
      </c>
      <c r="C138" s="59">
        <v>19970.72</v>
      </c>
      <c r="D138" s="59">
        <v>0</v>
      </c>
      <c r="E138" s="59">
        <v>0</v>
      </c>
      <c r="F138" s="59">
        <v>19970.72</v>
      </c>
      <c r="H138" s="60">
        <f t="shared" si="2"/>
        <v>0</v>
      </c>
    </row>
    <row r="139" spans="1:9" x14ac:dyDescent="0.25">
      <c r="A139" s="58" t="s">
        <v>393</v>
      </c>
      <c r="B139" s="58" t="s">
        <v>394</v>
      </c>
      <c r="C139" s="59">
        <v>4426.92</v>
      </c>
      <c r="D139" s="59">
        <v>0</v>
      </c>
      <c r="E139" s="59">
        <v>0</v>
      </c>
      <c r="F139" s="59">
        <v>4426.92</v>
      </c>
      <c r="H139" s="60">
        <f t="shared" si="2"/>
        <v>0</v>
      </c>
    </row>
    <row r="140" spans="1:9" x14ac:dyDescent="0.25">
      <c r="A140" s="58" t="s">
        <v>395</v>
      </c>
      <c r="B140" s="58" t="s">
        <v>396</v>
      </c>
      <c r="C140" s="59">
        <v>93803.68</v>
      </c>
      <c r="D140" s="59">
        <v>0</v>
      </c>
      <c r="E140" s="59">
        <v>0</v>
      </c>
      <c r="F140" s="59">
        <v>93803.68</v>
      </c>
      <c r="H140" s="60">
        <f t="shared" si="2"/>
        <v>0</v>
      </c>
    </row>
    <row r="141" spans="1:9" x14ac:dyDescent="0.25">
      <c r="A141" s="58" t="s">
        <v>397</v>
      </c>
      <c r="B141" s="58" t="s">
        <v>398</v>
      </c>
      <c r="C141" s="59">
        <v>276309.49</v>
      </c>
      <c r="D141" s="59">
        <v>0</v>
      </c>
      <c r="E141" s="59">
        <v>0</v>
      </c>
      <c r="F141" s="59">
        <v>276309.49</v>
      </c>
      <c r="H141" s="60">
        <f t="shared" si="2"/>
        <v>0</v>
      </c>
    </row>
    <row r="142" spans="1:9" x14ac:dyDescent="0.25">
      <c r="A142" s="58" t="s">
        <v>399</v>
      </c>
      <c r="B142" s="58" t="s">
        <v>400</v>
      </c>
      <c r="C142" s="59">
        <v>545866.14</v>
      </c>
      <c r="D142" s="59">
        <v>0</v>
      </c>
      <c r="E142" s="59">
        <v>0</v>
      </c>
      <c r="F142" s="59">
        <v>545866.14</v>
      </c>
      <c r="H142" s="60">
        <f t="shared" si="2"/>
        <v>0</v>
      </c>
    </row>
    <row r="143" spans="1:9" x14ac:dyDescent="0.25">
      <c r="A143" s="58" t="s">
        <v>401</v>
      </c>
      <c r="B143" s="58" t="s">
        <v>402</v>
      </c>
      <c r="C143" s="59">
        <v>81594.33</v>
      </c>
      <c r="D143" s="59">
        <v>0</v>
      </c>
      <c r="E143" s="59">
        <v>0</v>
      </c>
      <c r="F143" s="59">
        <v>81594.33</v>
      </c>
      <c r="H143" s="60">
        <f t="shared" si="2"/>
        <v>0</v>
      </c>
    </row>
    <row r="144" spans="1:9" x14ac:dyDescent="0.25">
      <c r="A144" s="58" t="s">
        <v>403</v>
      </c>
      <c r="B144" s="58" t="s">
        <v>404</v>
      </c>
      <c r="C144" s="59">
        <v>6044.85</v>
      </c>
      <c r="D144" s="59">
        <v>0</v>
      </c>
      <c r="E144" s="59">
        <v>0</v>
      </c>
      <c r="F144" s="59">
        <v>6044.85</v>
      </c>
      <c r="H144" s="60">
        <f t="shared" si="2"/>
        <v>0</v>
      </c>
    </row>
    <row r="145" spans="1:9" x14ac:dyDescent="0.25">
      <c r="A145" s="58" t="s">
        <v>405</v>
      </c>
      <c r="B145" s="58" t="s">
        <v>406</v>
      </c>
      <c r="C145" s="59">
        <v>28997.8</v>
      </c>
      <c r="D145" s="59">
        <v>0</v>
      </c>
      <c r="E145" s="59">
        <v>0</v>
      </c>
      <c r="F145" s="59">
        <v>28997.8</v>
      </c>
      <c r="H145" s="60">
        <f t="shared" si="2"/>
        <v>0</v>
      </c>
    </row>
    <row r="146" spans="1:9" x14ac:dyDescent="0.25">
      <c r="A146" s="58" t="s">
        <v>407</v>
      </c>
      <c r="B146" s="58" t="s">
        <v>408</v>
      </c>
      <c r="C146" s="59">
        <v>4225464.87</v>
      </c>
      <c r="D146" s="59">
        <v>0</v>
      </c>
      <c r="E146" s="59">
        <v>0</v>
      </c>
      <c r="F146" s="59">
        <v>4225464.87</v>
      </c>
      <c r="H146" s="60">
        <f t="shared" si="2"/>
        <v>0</v>
      </c>
    </row>
    <row r="147" spans="1:9" x14ac:dyDescent="0.25">
      <c r="A147" s="58" t="s">
        <v>409</v>
      </c>
      <c r="B147" s="58" t="s">
        <v>410</v>
      </c>
      <c r="C147" s="59">
        <v>35706278.710000001</v>
      </c>
      <c r="D147" s="59">
        <v>335175</v>
      </c>
      <c r="E147" s="59">
        <v>0</v>
      </c>
      <c r="F147" s="59">
        <v>36041453.710000001</v>
      </c>
      <c r="H147" s="60">
        <f t="shared" si="2"/>
        <v>335175</v>
      </c>
    </row>
    <row r="148" spans="1:9" x14ac:dyDescent="0.25">
      <c r="A148" s="58" t="s">
        <v>411</v>
      </c>
      <c r="B148" s="58" t="s">
        <v>412</v>
      </c>
      <c r="C148" s="59">
        <v>55602393.020000003</v>
      </c>
      <c r="D148" s="59">
        <v>542002</v>
      </c>
      <c r="E148" s="59">
        <v>0</v>
      </c>
      <c r="F148" s="59">
        <v>56144395.020000003</v>
      </c>
      <c r="H148" s="60">
        <f t="shared" si="2"/>
        <v>542002</v>
      </c>
    </row>
    <row r="149" spans="1:9" x14ac:dyDescent="0.25">
      <c r="A149" s="58" t="s">
        <v>413</v>
      </c>
      <c r="B149" s="58" t="s">
        <v>414</v>
      </c>
      <c r="C149" s="59">
        <v>223216.53</v>
      </c>
      <c r="D149" s="59">
        <v>0</v>
      </c>
      <c r="E149" s="59">
        <v>0</v>
      </c>
      <c r="F149" s="59">
        <v>223216.53</v>
      </c>
      <c r="H149" s="60">
        <f t="shared" si="2"/>
        <v>0</v>
      </c>
    </row>
    <row r="150" spans="1:9" x14ac:dyDescent="0.25">
      <c r="A150" s="58" t="s">
        <v>415</v>
      </c>
      <c r="B150" s="58" t="s">
        <v>416</v>
      </c>
      <c r="C150" s="59">
        <v>667801.56000000006</v>
      </c>
      <c r="D150" s="59">
        <v>5410.82</v>
      </c>
      <c r="E150" s="59">
        <v>0</v>
      </c>
      <c r="F150" s="59">
        <v>673212.38</v>
      </c>
      <c r="H150" s="60">
        <f t="shared" si="2"/>
        <v>5410.82</v>
      </c>
    </row>
    <row r="151" spans="1:9" x14ac:dyDescent="0.25">
      <c r="A151" s="58" t="s">
        <v>417</v>
      </c>
      <c r="B151" s="58" t="s">
        <v>418</v>
      </c>
      <c r="C151" s="59">
        <v>220696.81</v>
      </c>
      <c r="D151" s="59">
        <v>300</v>
      </c>
      <c r="E151" s="59">
        <v>0</v>
      </c>
      <c r="F151" s="59">
        <v>220996.81</v>
      </c>
      <c r="H151" s="60">
        <f t="shared" si="2"/>
        <v>300</v>
      </c>
    </row>
    <row r="152" spans="1:9" x14ac:dyDescent="0.25">
      <c r="A152" s="58" t="s">
        <v>419</v>
      </c>
      <c r="B152" s="58" t="s">
        <v>420</v>
      </c>
      <c r="C152" s="59">
        <v>11934.05</v>
      </c>
      <c r="D152" s="59">
        <v>0</v>
      </c>
      <c r="E152" s="59">
        <v>0</v>
      </c>
      <c r="F152" s="59">
        <v>11934.05</v>
      </c>
      <c r="H152" s="60">
        <f t="shared" si="2"/>
        <v>0</v>
      </c>
    </row>
    <row r="153" spans="1:9" x14ac:dyDescent="0.25">
      <c r="A153" s="58" t="s">
        <v>421</v>
      </c>
      <c r="B153" s="58" t="s">
        <v>422</v>
      </c>
      <c r="C153" s="59">
        <v>3169</v>
      </c>
      <c r="D153" s="59">
        <v>0</v>
      </c>
      <c r="E153" s="59">
        <v>0</v>
      </c>
      <c r="F153" s="59">
        <v>3169</v>
      </c>
      <c r="H153" s="60">
        <f t="shared" si="2"/>
        <v>0</v>
      </c>
    </row>
    <row r="154" spans="1:9" x14ac:dyDescent="0.25">
      <c r="A154" s="58" t="s">
        <v>423</v>
      </c>
      <c r="B154" s="58" t="s">
        <v>424</v>
      </c>
      <c r="C154" s="59">
        <v>900</v>
      </c>
      <c r="D154" s="59">
        <v>0</v>
      </c>
      <c r="E154" s="59">
        <v>0</v>
      </c>
      <c r="F154" s="59">
        <v>900</v>
      </c>
      <c r="H154" s="60">
        <f t="shared" si="2"/>
        <v>0</v>
      </c>
    </row>
    <row r="155" spans="1:9" x14ac:dyDescent="0.25">
      <c r="A155" s="58" t="s">
        <v>425</v>
      </c>
      <c r="B155" s="58" t="s">
        <v>426</v>
      </c>
      <c r="C155" s="59">
        <v>303456.71999999997</v>
      </c>
      <c r="D155" s="59">
        <v>0</v>
      </c>
      <c r="E155" s="59">
        <v>0</v>
      </c>
      <c r="F155" s="59">
        <v>303456.71999999997</v>
      </c>
      <c r="H155" s="60">
        <f t="shared" si="2"/>
        <v>0</v>
      </c>
    </row>
    <row r="156" spans="1:9" x14ac:dyDescent="0.25">
      <c r="A156" s="58" t="s">
        <v>427</v>
      </c>
      <c r="B156" s="58" t="s">
        <v>428</v>
      </c>
      <c r="C156" s="59">
        <v>14332.94</v>
      </c>
      <c r="D156" s="59">
        <v>535.96</v>
      </c>
      <c r="E156" s="59">
        <v>259.60000000000002</v>
      </c>
      <c r="F156" s="59">
        <v>14609.3</v>
      </c>
      <c r="H156" s="60">
        <f t="shared" si="2"/>
        <v>276.36</v>
      </c>
    </row>
    <row r="157" spans="1:9" x14ac:dyDescent="0.25">
      <c r="A157" s="58" t="s">
        <v>429</v>
      </c>
      <c r="B157" s="58" t="s">
        <v>430</v>
      </c>
      <c r="C157" s="59">
        <v>391236.89</v>
      </c>
      <c r="D157" s="59">
        <v>0</v>
      </c>
      <c r="E157" s="59">
        <v>0</v>
      </c>
      <c r="F157" s="59">
        <v>391236.89</v>
      </c>
      <c r="H157" s="60">
        <f t="shared" si="2"/>
        <v>0</v>
      </c>
    </row>
    <row r="158" spans="1:9" x14ac:dyDescent="0.25">
      <c r="A158" s="58" t="s">
        <v>431</v>
      </c>
      <c r="B158" s="58" t="s">
        <v>432</v>
      </c>
      <c r="C158" s="59">
        <v>818087.64</v>
      </c>
      <c r="D158" s="59">
        <v>0</v>
      </c>
      <c r="E158" s="59">
        <v>0</v>
      </c>
      <c r="F158" s="59">
        <v>818087.64</v>
      </c>
      <c r="H158" s="60">
        <f t="shared" si="2"/>
        <v>0</v>
      </c>
    </row>
    <row r="159" spans="1:9" x14ac:dyDescent="0.25">
      <c r="A159" s="58" t="s">
        <v>433</v>
      </c>
      <c r="B159" s="58" t="s">
        <v>434</v>
      </c>
      <c r="C159" s="59">
        <v>-1906361.45</v>
      </c>
      <c r="D159" s="59">
        <v>0</v>
      </c>
      <c r="E159" s="59">
        <v>0</v>
      </c>
      <c r="F159" s="59">
        <v>-1906361.45</v>
      </c>
      <c r="H159" s="60">
        <f t="shared" si="2"/>
        <v>0</v>
      </c>
    </row>
    <row r="160" spans="1:9" x14ac:dyDescent="0.25">
      <c r="A160" s="58" t="s">
        <v>435</v>
      </c>
      <c r="B160" s="58" t="s">
        <v>436</v>
      </c>
      <c r="C160" s="59">
        <v>32458.57</v>
      </c>
      <c r="D160" s="59">
        <v>8566.67</v>
      </c>
      <c r="E160" s="59">
        <v>1191.8</v>
      </c>
      <c r="F160" s="59">
        <v>39833.440000000002</v>
      </c>
      <c r="H160" s="60">
        <f t="shared" si="2"/>
        <v>7374.87</v>
      </c>
      <c r="I160" s="60">
        <f>+H147+H148+H150+H151+H156+H160</f>
        <v>890539.04999999993</v>
      </c>
    </row>
    <row r="161" spans="1:9" x14ac:dyDescent="0.25">
      <c r="A161" s="58" t="s">
        <v>437</v>
      </c>
      <c r="B161" s="58" t="s">
        <v>438</v>
      </c>
      <c r="C161" s="59">
        <v>18316.54</v>
      </c>
      <c r="D161" s="59">
        <v>0</v>
      </c>
      <c r="E161" s="59">
        <v>0</v>
      </c>
      <c r="F161" s="59">
        <v>18316.54</v>
      </c>
      <c r="H161" s="60">
        <f t="shared" si="2"/>
        <v>0</v>
      </c>
    </row>
    <row r="162" spans="1:9" x14ac:dyDescent="0.25">
      <c r="A162" s="58" t="s">
        <v>439</v>
      </c>
      <c r="B162" s="58" t="s">
        <v>440</v>
      </c>
      <c r="C162" s="59">
        <v>9161585.7799999993</v>
      </c>
      <c r="D162" s="59">
        <v>32992.93</v>
      </c>
      <c r="E162" s="59">
        <v>1293.99</v>
      </c>
      <c r="F162" s="59">
        <v>9193284.7200000007</v>
      </c>
      <c r="H162" s="60">
        <f t="shared" si="2"/>
        <v>31698.94</v>
      </c>
    </row>
    <row r="163" spans="1:9" x14ac:dyDescent="0.25">
      <c r="A163" s="58" t="s">
        <v>441</v>
      </c>
      <c r="B163" s="58" t="s">
        <v>442</v>
      </c>
      <c r="C163" s="59">
        <v>89977.41</v>
      </c>
      <c r="D163" s="59">
        <v>20970.52</v>
      </c>
      <c r="E163" s="59">
        <v>717.91</v>
      </c>
      <c r="F163" s="59">
        <v>110230.02</v>
      </c>
      <c r="H163" s="60">
        <f t="shared" si="2"/>
        <v>20252.61</v>
      </c>
    </row>
    <row r="164" spans="1:9" x14ac:dyDescent="0.25">
      <c r="A164" s="58" t="s">
        <v>443</v>
      </c>
      <c r="B164" s="58" t="s">
        <v>444</v>
      </c>
      <c r="C164" s="59">
        <v>40897114.520000003</v>
      </c>
      <c r="D164" s="59">
        <v>303103.38</v>
      </c>
      <c r="E164" s="59">
        <v>0</v>
      </c>
      <c r="F164" s="59">
        <v>41200217.899999999</v>
      </c>
      <c r="H164" s="60">
        <f t="shared" si="2"/>
        <v>303103.38</v>
      </c>
    </row>
    <row r="165" spans="1:9" x14ac:dyDescent="0.25">
      <c r="A165" s="58" t="s">
        <v>445</v>
      </c>
      <c r="B165" s="58" t="s">
        <v>446</v>
      </c>
      <c r="C165" s="59">
        <v>2579387.9300000002</v>
      </c>
      <c r="D165" s="59">
        <v>2895.2</v>
      </c>
      <c r="E165" s="59">
        <v>0</v>
      </c>
      <c r="F165" s="59">
        <v>2582283.13</v>
      </c>
      <c r="H165" s="60">
        <f t="shared" si="2"/>
        <v>2895.2</v>
      </c>
    </row>
    <row r="166" spans="1:9" x14ac:dyDescent="0.25">
      <c r="A166" s="58" t="s">
        <v>447</v>
      </c>
      <c r="B166" s="58" t="s">
        <v>448</v>
      </c>
      <c r="C166" s="59">
        <v>331561.17</v>
      </c>
      <c r="D166" s="59">
        <v>0</v>
      </c>
      <c r="E166" s="59">
        <v>0</v>
      </c>
      <c r="F166" s="59">
        <v>331561.17</v>
      </c>
      <c r="H166" s="60">
        <f t="shared" si="2"/>
        <v>0</v>
      </c>
    </row>
    <row r="167" spans="1:9" x14ac:dyDescent="0.25">
      <c r="A167" s="58" t="s">
        <v>449</v>
      </c>
      <c r="B167" s="58" t="s">
        <v>450</v>
      </c>
      <c r="C167" s="59">
        <v>2002195.51</v>
      </c>
      <c r="D167" s="59">
        <v>12130.54</v>
      </c>
      <c r="E167" s="59">
        <v>34.72</v>
      </c>
      <c r="F167" s="59">
        <v>2014291.33</v>
      </c>
      <c r="H167" s="60">
        <f t="shared" si="2"/>
        <v>12095.820000000002</v>
      </c>
    </row>
    <row r="168" spans="1:9" x14ac:dyDescent="0.25">
      <c r="A168" s="58" t="s">
        <v>451</v>
      </c>
      <c r="B168" s="58" t="s">
        <v>452</v>
      </c>
      <c r="C168" s="59">
        <v>8898594.4100000001</v>
      </c>
      <c r="D168" s="59">
        <v>13900.88</v>
      </c>
      <c r="E168" s="59">
        <v>0</v>
      </c>
      <c r="F168" s="59">
        <v>8912495.2899999991</v>
      </c>
      <c r="H168" s="60">
        <f t="shared" si="2"/>
        <v>13900.88</v>
      </c>
    </row>
    <row r="169" spans="1:9" x14ac:dyDescent="0.25">
      <c r="A169" s="58" t="s">
        <v>453</v>
      </c>
      <c r="B169" s="58" t="s">
        <v>454</v>
      </c>
      <c r="C169" s="59">
        <v>195</v>
      </c>
      <c r="D169" s="59">
        <v>0</v>
      </c>
      <c r="E169" s="59">
        <v>0</v>
      </c>
      <c r="F169" s="59">
        <v>195</v>
      </c>
      <c r="H169" s="60">
        <f t="shared" si="2"/>
        <v>0</v>
      </c>
    </row>
    <row r="170" spans="1:9" x14ac:dyDescent="0.25">
      <c r="A170" s="58" t="s">
        <v>455</v>
      </c>
      <c r="B170" s="58" t="s">
        <v>456</v>
      </c>
      <c r="C170" s="59">
        <v>102088.89</v>
      </c>
      <c r="D170" s="59">
        <v>0</v>
      </c>
      <c r="E170" s="59">
        <v>0</v>
      </c>
      <c r="F170" s="59">
        <v>102088.89</v>
      </c>
      <c r="H170" s="60">
        <f t="shared" si="2"/>
        <v>0</v>
      </c>
    </row>
    <row r="171" spans="1:9" x14ac:dyDescent="0.25">
      <c r="A171" s="58" t="s">
        <v>457</v>
      </c>
      <c r="B171" s="58" t="s">
        <v>458</v>
      </c>
      <c r="C171" s="59">
        <v>506370.73</v>
      </c>
      <c r="D171" s="59">
        <v>2319</v>
      </c>
      <c r="E171" s="59">
        <v>0</v>
      </c>
      <c r="F171" s="59">
        <v>508689.73</v>
      </c>
      <c r="H171" s="60">
        <f t="shared" si="2"/>
        <v>2319</v>
      </c>
    </row>
    <row r="172" spans="1:9" x14ac:dyDescent="0.25">
      <c r="A172" s="58" t="s">
        <v>459</v>
      </c>
      <c r="B172" s="58" t="s">
        <v>460</v>
      </c>
      <c r="C172" s="59">
        <v>210852.67</v>
      </c>
      <c r="D172" s="59">
        <v>8802.51</v>
      </c>
      <c r="E172" s="59">
        <v>0</v>
      </c>
      <c r="F172" s="59">
        <v>219655.18</v>
      </c>
      <c r="H172" s="60">
        <f t="shared" si="2"/>
        <v>8802.51</v>
      </c>
    </row>
    <row r="173" spans="1:9" x14ac:dyDescent="0.25">
      <c r="A173" s="58" t="s">
        <v>461</v>
      </c>
      <c r="B173" s="58" t="s">
        <v>462</v>
      </c>
      <c r="C173" s="59">
        <v>3390377.9</v>
      </c>
      <c r="D173" s="59">
        <v>1851.81</v>
      </c>
      <c r="E173" s="59">
        <v>0</v>
      </c>
      <c r="F173" s="59">
        <v>3392229.71</v>
      </c>
      <c r="H173" s="60">
        <f t="shared" si="2"/>
        <v>1851.81</v>
      </c>
    </row>
    <row r="174" spans="1:9" x14ac:dyDescent="0.25">
      <c r="A174" s="58" t="s">
        <v>463</v>
      </c>
      <c r="B174" s="58" t="s">
        <v>464</v>
      </c>
      <c r="C174" s="59">
        <v>2816000</v>
      </c>
      <c r="D174" s="59">
        <v>0</v>
      </c>
      <c r="E174" s="59">
        <v>0</v>
      </c>
      <c r="F174" s="59">
        <v>2816000</v>
      </c>
      <c r="H174" s="60">
        <f t="shared" si="2"/>
        <v>0</v>
      </c>
    </row>
    <row r="175" spans="1:9" x14ac:dyDescent="0.25">
      <c r="A175" s="58" t="s">
        <v>465</v>
      </c>
      <c r="B175" s="58" t="s">
        <v>466</v>
      </c>
      <c r="C175" s="59">
        <v>1165163.7</v>
      </c>
      <c r="D175" s="59">
        <v>19460</v>
      </c>
      <c r="E175" s="59">
        <v>0</v>
      </c>
      <c r="F175" s="59">
        <v>1184623.7</v>
      </c>
      <c r="H175" s="60">
        <f t="shared" si="2"/>
        <v>19460</v>
      </c>
    </row>
    <row r="176" spans="1:9" x14ac:dyDescent="0.25">
      <c r="A176" s="58" t="s">
        <v>467</v>
      </c>
      <c r="B176" s="58" t="s">
        <v>468</v>
      </c>
      <c r="C176" s="59">
        <v>43362.93</v>
      </c>
      <c r="D176" s="59">
        <v>400.29</v>
      </c>
      <c r="E176" s="59">
        <v>0</v>
      </c>
      <c r="F176" s="59">
        <v>43763.22</v>
      </c>
      <c r="H176" s="60">
        <f t="shared" si="2"/>
        <v>400.29</v>
      </c>
      <c r="I176" s="60">
        <f>+H162+H163+H164+H165+H166+H167+H168+H169+H170+H171+H172+H173+H174+H175+H176</f>
        <v>416780.44</v>
      </c>
    </row>
    <row r="177" spans="1:9" x14ac:dyDescent="0.25">
      <c r="A177" s="58" t="s">
        <v>469</v>
      </c>
      <c r="B177" s="58" t="s">
        <v>470</v>
      </c>
      <c r="C177" s="59">
        <v>801830.33</v>
      </c>
      <c r="D177" s="59">
        <v>0</v>
      </c>
      <c r="E177" s="59">
        <v>0</v>
      </c>
      <c r="F177" s="59">
        <v>801830.33</v>
      </c>
      <c r="H177" s="60">
        <f t="shared" si="2"/>
        <v>0</v>
      </c>
    </row>
    <row r="178" spans="1:9" x14ac:dyDescent="0.25">
      <c r="A178" s="58" t="s">
        <v>471</v>
      </c>
      <c r="B178" s="58" t="s">
        <v>472</v>
      </c>
      <c r="C178" s="59">
        <v>5229431.38</v>
      </c>
      <c r="D178" s="59">
        <v>20000</v>
      </c>
      <c r="E178" s="59">
        <v>0</v>
      </c>
      <c r="F178" s="59">
        <v>5249431.38</v>
      </c>
      <c r="H178" s="60">
        <f t="shared" si="2"/>
        <v>20000</v>
      </c>
    </row>
    <row r="179" spans="1:9" x14ac:dyDescent="0.25">
      <c r="A179" s="58" t="s">
        <v>473</v>
      </c>
      <c r="B179" s="58" t="s">
        <v>474</v>
      </c>
      <c r="C179" s="59">
        <v>4166918.33</v>
      </c>
      <c r="D179" s="59">
        <v>0</v>
      </c>
      <c r="E179" s="59">
        <v>0</v>
      </c>
      <c r="F179" s="59">
        <v>4166918.33</v>
      </c>
      <c r="H179" s="60">
        <f t="shared" si="2"/>
        <v>0</v>
      </c>
    </row>
    <row r="180" spans="1:9" x14ac:dyDescent="0.25">
      <c r="A180" s="58" t="s">
        <v>475</v>
      </c>
      <c r="B180" s="58" t="s">
        <v>476</v>
      </c>
      <c r="C180" s="59">
        <v>26419900.489999998</v>
      </c>
      <c r="D180" s="59">
        <v>0</v>
      </c>
      <c r="E180" s="59">
        <v>5127.3100000000004</v>
      </c>
      <c r="F180" s="59">
        <v>26414773.18</v>
      </c>
      <c r="H180" s="60">
        <f t="shared" si="2"/>
        <v>-5127.3100000000004</v>
      </c>
    </row>
    <row r="181" spans="1:9" x14ac:dyDescent="0.25">
      <c r="A181" s="58" t="s">
        <v>477</v>
      </c>
      <c r="B181" s="58" t="s">
        <v>478</v>
      </c>
      <c r="C181" s="59">
        <v>4019745.84</v>
      </c>
      <c r="D181" s="59">
        <v>0</v>
      </c>
      <c r="E181" s="59">
        <v>0</v>
      </c>
      <c r="F181" s="59">
        <v>4019745.84</v>
      </c>
      <c r="H181" s="60">
        <f t="shared" si="2"/>
        <v>0</v>
      </c>
    </row>
    <row r="182" spans="1:9" x14ac:dyDescent="0.25">
      <c r="A182" s="58" t="s">
        <v>479</v>
      </c>
      <c r="B182" s="58" t="s">
        <v>480</v>
      </c>
      <c r="C182" s="59">
        <v>5009968.63</v>
      </c>
      <c r="D182" s="59">
        <v>0</v>
      </c>
      <c r="E182" s="59">
        <v>0</v>
      </c>
      <c r="F182" s="59">
        <v>5009968.63</v>
      </c>
      <c r="H182" s="60">
        <f t="shared" si="2"/>
        <v>0</v>
      </c>
    </row>
    <row r="183" spans="1:9" x14ac:dyDescent="0.25">
      <c r="A183" s="58" t="s">
        <v>481</v>
      </c>
      <c r="B183" s="58" t="s">
        <v>482</v>
      </c>
      <c r="C183" s="59">
        <v>1057485.2</v>
      </c>
      <c r="D183" s="59">
        <v>0</v>
      </c>
      <c r="E183" s="59">
        <v>0</v>
      </c>
      <c r="F183" s="59">
        <v>1057485.2</v>
      </c>
      <c r="H183" s="60">
        <f t="shared" si="2"/>
        <v>0</v>
      </c>
    </row>
    <row r="184" spans="1:9" x14ac:dyDescent="0.25">
      <c r="A184" s="58" t="s">
        <v>483</v>
      </c>
      <c r="B184" s="58" t="s">
        <v>480</v>
      </c>
      <c r="C184" s="59">
        <v>19893731.390000001</v>
      </c>
      <c r="D184" s="59">
        <v>0</v>
      </c>
      <c r="E184" s="59">
        <v>0</v>
      </c>
      <c r="F184" s="59">
        <v>19893731.390000001</v>
      </c>
      <c r="H184" s="60">
        <f t="shared" si="2"/>
        <v>0</v>
      </c>
      <c r="I184" s="60">
        <f>+H178</f>
        <v>20000</v>
      </c>
    </row>
    <row r="186" spans="1:9" x14ac:dyDescent="0.25">
      <c r="A186" s="58" t="s">
        <v>544</v>
      </c>
      <c r="I186" s="95">
        <v>3863816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8:L41"/>
  <sheetViews>
    <sheetView topLeftCell="A7" workbookViewId="0">
      <selection activeCell="N30" sqref="N30"/>
    </sheetView>
  </sheetViews>
  <sheetFormatPr baseColWidth="10" defaultRowHeight="15" x14ac:dyDescent="0.25"/>
  <cols>
    <col min="1" max="1" width="34" bestFit="1" customWidth="1"/>
    <col min="2" max="2" width="23.7109375" bestFit="1" customWidth="1"/>
    <col min="3" max="3" width="16.85546875" hidden="1" customWidth="1"/>
    <col min="4" max="4" width="15.85546875" hidden="1" customWidth="1"/>
    <col min="5" max="5" width="14.140625" hidden="1" customWidth="1"/>
    <col min="6" max="6" width="16.5703125" hidden="1" customWidth="1"/>
    <col min="7" max="7" width="16.140625" hidden="1" customWidth="1"/>
    <col min="8" max="8" width="15.85546875" hidden="1" customWidth="1"/>
    <col min="9" max="9" width="15.140625" hidden="1" customWidth="1"/>
    <col min="10" max="10" width="17" hidden="1" customWidth="1"/>
    <col min="11" max="12" width="18" hidden="1" customWidth="1"/>
  </cols>
  <sheetData>
    <row r="8" spans="1:12" ht="15.75" x14ac:dyDescent="0.25">
      <c r="A8" s="86" t="s">
        <v>534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15.75" x14ac:dyDescent="0.25">
      <c r="A9" s="77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5.75" x14ac:dyDescent="0.25">
      <c r="A10" s="77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5.75" x14ac:dyDescent="0.25">
      <c r="A11" s="88" t="s">
        <v>96</v>
      </c>
      <c r="B11" s="89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5.75" x14ac:dyDescent="0.25">
      <c r="A12" s="61" t="s">
        <v>97</v>
      </c>
      <c r="B12" s="62">
        <v>5139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 x14ac:dyDescent="0.25">
      <c r="A13" s="61" t="s">
        <v>98</v>
      </c>
      <c r="B13" s="62">
        <v>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.75" x14ac:dyDescent="0.25">
      <c r="A14" s="4" t="s">
        <v>99</v>
      </c>
      <c r="B14" s="4" t="s">
        <v>102</v>
      </c>
      <c r="C14" s="63"/>
      <c r="D14" s="63"/>
      <c r="E14" s="63"/>
      <c r="F14" s="63"/>
      <c r="G14" s="90"/>
      <c r="H14" s="90"/>
    </row>
    <row r="15" spans="1:12" ht="15.75" x14ac:dyDescent="0.25">
      <c r="A15" s="4" t="s">
        <v>484</v>
      </c>
      <c r="B15" s="4" t="s">
        <v>103</v>
      </c>
      <c r="C15" s="63"/>
      <c r="D15" s="63"/>
      <c r="E15" s="63"/>
      <c r="F15" s="63"/>
      <c r="G15" s="63"/>
      <c r="H15" s="63"/>
    </row>
    <row r="16" spans="1:12" ht="15.75" x14ac:dyDescent="0.25">
      <c r="A16" s="4" t="s">
        <v>485</v>
      </c>
      <c r="B16" s="4">
        <v>100</v>
      </c>
      <c r="C16" s="63"/>
      <c r="D16" s="63"/>
      <c r="E16" s="63"/>
      <c r="F16" s="63"/>
      <c r="G16" s="63"/>
      <c r="H16" s="63"/>
    </row>
    <row r="17" spans="1:12" ht="15.75" x14ac:dyDescent="0.25">
      <c r="A17" s="64" t="s">
        <v>100</v>
      </c>
      <c r="B17" s="4">
        <v>100</v>
      </c>
      <c r="C17" s="63"/>
      <c r="D17" s="63"/>
      <c r="E17" s="63"/>
      <c r="F17" s="63"/>
      <c r="G17" s="63"/>
      <c r="H17" s="63"/>
    </row>
    <row r="18" spans="1:12" ht="15.75" x14ac:dyDescent="0.25">
      <c r="A18" s="65" t="s">
        <v>486</v>
      </c>
      <c r="C18" s="66" t="s">
        <v>487</v>
      </c>
      <c r="D18" s="66" t="s">
        <v>488</v>
      </c>
      <c r="E18" s="66" t="s">
        <v>489</v>
      </c>
      <c r="F18" s="66" t="s">
        <v>490</v>
      </c>
      <c r="G18" s="66" t="s">
        <v>491</v>
      </c>
      <c r="H18" s="66" t="s">
        <v>492</v>
      </c>
      <c r="I18" s="66" t="s">
        <v>493</v>
      </c>
      <c r="J18" s="66" t="s">
        <v>494</v>
      </c>
      <c r="K18" s="66" t="s">
        <v>495</v>
      </c>
      <c r="L18" s="66" t="s">
        <v>496</v>
      </c>
    </row>
    <row r="19" spans="1:12" ht="15.75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67"/>
    </row>
    <row r="20" spans="1:12" ht="15.75" x14ac:dyDescent="0.25">
      <c r="A20" s="68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5.75" x14ac:dyDescent="0.25">
      <c r="A21" s="91" t="s">
        <v>105</v>
      </c>
      <c r="B21" s="90"/>
      <c r="C21" s="63"/>
      <c r="D21" s="63"/>
      <c r="E21" s="63"/>
      <c r="F21" s="63"/>
      <c r="G21" s="90"/>
      <c r="H21" s="90"/>
      <c r="I21" s="63"/>
      <c r="J21" s="63"/>
      <c r="K21" s="63"/>
      <c r="L21" s="63"/>
    </row>
    <row r="22" spans="1:12" ht="15.75" x14ac:dyDescent="0.25">
      <c r="A22" s="61" t="s">
        <v>97</v>
      </c>
      <c r="B22" s="62">
        <v>5139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5.75" x14ac:dyDescent="0.25">
      <c r="A23" s="61" t="s">
        <v>98</v>
      </c>
      <c r="B23" s="62">
        <v>1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5.75" x14ac:dyDescent="0.25">
      <c r="A24" s="4" t="s">
        <v>99</v>
      </c>
      <c r="B24" s="4" t="s">
        <v>102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5.75" x14ac:dyDescent="0.25">
      <c r="A25" s="4" t="s">
        <v>484</v>
      </c>
      <c r="B25" s="4">
        <v>102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5.75" x14ac:dyDescent="0.25">
      <c r="A26" s="4" t="s">
        <v>485</v>
      </c>
      <c r="B26" s="4">
        <v>102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5.75" x14ac:dyDescent="0.25">
      <c r="A27" s="64" t="s">
        <v>100</v>
      </c>
      <c r="B27" s="4">
        <v>102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.75" x14ac:dyDescent="0.25">
      <c r="A28" s="68">
        <v>5139</v>
      </c>
      <c r="B28" s="69" t="s">
        <v>101</v>
      </c>
      <c r="C28" s="69" t="s">
        <v>102</v>
      </c>
      <c r="D28" s="63">
        <v>30</v>
      </c>
      <c r="E28" s="69" t="s">
        <v>106</v>
      </c>
      <c r="F28" s="63">
        <v>102</v>
      </c>
      <c r="G28" s="63">
        <v>5139</v>
      </c>
      <c r="H28" s="69" t="s">
        <v>101</v>
      </c>
      <c r="I28" s="69" t="s">
        <v>102</v>
      </c>
      <c r="J28" s="63">
        <v>30</v>
      </c>
      <c r="K28" s="69" t="s">
        <v>106</v>
      </c>
      <c r="L28" s="63">
        <v>102</v>
      </c>
    </row>
    <row r="29" spans="1:12" x14ac:dyDescent="0.25">
      <c r="A29" s="70"/>
    </row>
    <row r="30" spans="1:12" ht="15.75" x14ac:dyDescent="0.25">
      <c r="A30" s="65" t="s">
        <v>486</v>
      </c>
      <c r="C30" s="66" t="s">
        <v>487</v>
      </c>
      <c r="D30" s="66" t="s">
        <v>488</v>
      </c>
      <c r="E30" s="66" t="s">
        <v>489</v>
      </c>
      <c r="F30" s="66" t="s">
        <v>490</v>
      </c>
      <c r="G30" s="66" t="s">
        <v>491</v>
      </c>
      <c r="H30" s="66" t="s">
        <v>492</v>
      </c>
      <c r="I30" s="66" t="s">
        <v>493</v>
      </c>
      <c r="J30" s="66" t="s">
        <v>494</v>
      </c>
      <c r="K30" s="66" t="s">
        <v>495</v>
      </c>
      <c r="L30" s="66" t="s">
        <v>496</v>
      </c>
    </row>
    <row r="31" spans="1:12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1"/>
    </row>
    <row r="32" spans="1:12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4" x14ac:dyDescent="0.25">
      <c r="A33" s="52" t="s">
        <v>96</v>
      </c>
      <c r="B33" s="52">
        <f>+A19+B19+C19+D19+E19+F19+G19+H19+I19+J19+K19+L19</f>
        <v>0</v>
      </c>
    </row>
    <row r="34" spans="1:4" x14ac:dyDescent="0.25">
      <c r="A34" s="52" t="s">
        <v>105</v>
      </c>
      <c r="B34" s="52">
        <f>+'Ingresos Tesorería'!E39</f>
        <v>121741254.61999993</v>
      </c>
      <c r="C34" s="50"/>
      <c r="D34" s="50"/>
    </row>
    <row r="35" spans="1:4" x14ac:dyDescent="0.25">
      <c r="A35" s="52" t="s">
        <v>497</v>
      </c>
      <c r="B35" s="72">
        <f>+B33+B34</f>
        <v>121741254.61999993</v>
      </c>
    </row>
    <row r="36" spans="1:4" x14ac:dyDescent="0.25">
      <c r="A36" s="50"/>
      <c r="B36" s="50"/>
      <c r="C36" s="50"/>
    </row>
    <row r="37" spans="1:4" x14ac:dyDescent="0.25">
      <c r="A37" s="50"/>
      <c r="B37" s="10"/>
    </row>
    <row r="38" spans="1:4" x14ac:dyDescent="0.25">
      <c r="A38" s="50"/>
    </row>
    <row r="39" spans="1:4" x14ac:dyDescent="0.25">
      <c r="A39" s="50"/>
    </row>
    <row r="40" spans="1:4" x14ac:dyDescent="0.25">
      <c r="A40" s="50"/>
    </row>
    <row r="41" spans="1:4" x14ac:dyDescent="0.25">
      <c r="A41" s="50"/>
    </row>
  </sheetData>
  <mergeCells count="5">
    <mergeCell ref="A8:L8"/>
    <mergeCell ref="A11:B11"/>
    <mergeCell ref="G14:H14"/>
    <mergeCell ref="A21:B21"/>
    <mergeCell ref="G21:H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125-081D-4B9E-836F-62A1D9258F63}">
  <dimension ref="A2:E41"/>
  <sheetViews>
    <sheetView topLeftCell="A7" workbookViewId="0">
      <selection activeCell="C39" sqref="C39"/>
    </sheetView>
  </sheetViews>
  <sheetFormatPr baseColWidth="10" defaultRowHeight="15" x14ac:dyDescent="0.25"/>
  <cols>
    <col min="1" max="1" width="47" bestFit="1" customWidth="1"/>
    <col min="2" max="2" width="4.42578125" customWidth="1"/>
    <col min="3" max="3" width="15.140625" bestFit="1" customWidth="1"/>
    <col min="4" max="4" width="13.42578125" bestFit="1" customWidth="1"/>
    <col min="5" max="5" width="15.140625" bestFit="1" customWidth="1"/>
  </cols>
  <sheetData>
    <row r="2" spans="1:5" x14ac:dyDescent="0.25">
      <c r="A2" s="82" t="s">
        <v>498</v>
      </c>
      <c r="B2" s="82"/>
      <c r="C2" s="82"/>
      <c r="D2" s="82"/>
      <c r="E2" s="82"/>
    </row>
    <row r="3" spans="1:5" x14ac:dyDescent="0.25">
      <c r="A3" s="82" t="s">
        <v>499</v>
      </c>
      <c r="B3" s="82"/>
      <c r="C3" s="82"/>
      <c r="D3" s="82"/>
      <c r="E3" s="82"/>
    </row>
    <row r="4" spans="1:5" x14ac:dyDescent="0.25">
      <c r="A4" s="73" t="s">
        <v>500</v>
      </c>
      <c r="B4" s="73"/>
      <c r="C4" s="74" t="s">
        <v>501</v>
      </c>
      <c r="D4" s="74" t="s">
        <v>502</v>
      </c>
      <c r="E4" s="73"/>
    </row>
    <row r="5" spans="1:5" x14ac:dyDescent="0.25">
      <c r="A5" t="s">
        <v>503</v>
      </c>
      <c r="C5" s="50">
        <v>38474711.07</v>
      </c>
    </row>
    <row r="6" spans="1:5" x14ac:dyDescent="0.25">
      <c r="A6" t="s">
        <v>504</v>
      </c>
      <c r="C6" s="50">
        <v>7129648.7300000004</v>
      </c>
    </row>
    <row r="7" spans="1:5" x14ac:dyDescent="0.25">
      <c r="A7" t="s">
        <v>505</v>
      </c>
      <c r="C7" s="50">
        <v>7552048.6600000001</v>
      </c>
    </row>
    <row r="8" spans="1:5" x14ac:dyDescent="0.25">
      <c r="A8" t="s">
        <v>506</v>
      </c>
      <c r="C8" s="50">
        <v>10749310.939999999</v>
      </c>
    </row>
    <row r="9" spans="1:5" x14ac:dyDescent="0.25">
      <c r="A9" t="s">
        <v>507</v>
      </c>
      <c r="C9" s="50">
        <v>4480978.8499999996</v>
      </c>
    </row>
    <row r="10" spans="1:5" x14ac:dyDescent="0.25">
      <c r="A10" t="s">
        <v>508</v>
      </c>
      <c r="C10" s="50">
        <v>124961.57</v>
      </c>
    </row>
    <row r="11" spans="1:5" x14ac:dyDescent="0.25">
      <c r="A11" t="s">
        <v>509</v>
      </c>
      <c r="C11" s="50">
        <v>368960.26</v>
      </c>
    </row>
    <row r="12" spans="1:5" x14ac:dyDescent="0.25">
      <c r="A12" t="s">
        <v>510</v>
      </c>
      <c r="C12" s="50">
        <v>79884.27</v>
      </c>
    </row>
    <row r="13" spans="1:5" x14ac:dyDescent="0.25">
      <c r="A13" t="s">
        <v>511</v>
      </c>
      <c r="C13" s="50">
        <v>4010621.4</v>
      </c>
    </row>
    <row r="14" spans="1:5" x14ac:dyDescent="0.25">
      <c r="A14" t="s">
        <v>512</v>
      </c>
      <c r="C14" s="50">
        <v>11080265.029999999</v>
      </c>
    </row>
    <row r="15" spans="1:5" x14ac:dyDescent="0.25">
      <c r="A15" t="s">
        <v>513</v>
      </c>
      <c r="C15" s="50">
        <v>91504.82</v>
      </c>
    </row>
    <row r="16" spans="1:5" x14ac:dyDescent="0.25">
      <c r="A16" t="s">
        <v>514</v>
      </c>
      <c r="C16" s="50">
        <v>8170740.1399999997</v>
      </c>
    </row>
    <row r="17" spans="1:3" x14ac:dyDescent="0.25">
      <c r="A17" t="s">
        <v>515</v>
      </c>
      <c r="C17" s="50">
        <v>798485.86</v>
      </c>
    </row>
    <row r="18" spans="1:3" x14ac:dyDescent="0.25">
      <c r="A18" t="s">
        <v>516</v>
      </c>
      <c r="C18" s="50">
        <v>7729128.21</v>
      </c>
    </row>
    <row r="19" spans="1:3" x14ac:dyDescent="0.25">
      <c r="A19" t="s">
        <v>517</v>
      </c>
      <c r="C19" s="50">
        <v>881288.5</v>
      </c>
    </row>
    <row r="20" spans="1:3" x14ac:dyDescent="0.25">
      <c r="A20" t="s">
        <v>518</v>
      </c>
      <c r="C20" s="50">
        <v>433342.82</v>
      </c>
    </row>
    <row r="21" spans="1:3" x14ac:dyDescent="0.25">
      <c r="A21" t="s">
        <v>519</v>
      </c>
      <c r="C21" s="50">
        <v>329397.3</v>
      </c>
    </row>
    <row r="22" spans="1:3" x14ac:dyDescent="0.25">
      <c r="A22" t="s">
        <v>520</v>
      </c>
      <c r="C22" s="50">
        <v>110991.66</v>
      </c>
    </row>
    <row r="23" spans="1:3" x14ac:dyDescent="0.25">
      <c r="A23" t="s">
        <v>521</v>
      </c>
      <c r="C23" s="50">
        <v>221215.82</v>
      </c>
    </row>
    <row r="24" spans="1:3" x14ac:dyDescent="0.25">
      <c r="A24" t="s">
        <v>522</v>
      </c>
      <c r="C24" s="50">
        <v>172741.03</v>
      </c>
    </row>
    <row r="25" spans="1:3" x14ac:dyDescent="0.25">
      <c r="A25" t="s">
        <v>523</v>
      </c>
      <c r="C25" s="50">
        <v>56974.25</v>
      </c>
    </row>
    <row r="26" spans="1:3" x14ac:dyDescent="0.25">
      <c r="A26" t="s">
        <v>524</v>
      </c>
      <c r="C26" s="50">
        <v>107105.3</v>
      </c>
    </row>
    <row r="27" spans="1:3" x14ac:dyDescent="0.25">
      <c r="A27" t="s">
        <v>525</v>
      </c>
      <c r="C27" s="50">
        <v>812905.88</v>
      </c>
    </row>
    <row r="28" spans="1:3" x14ac:dyDescent="0.25">
      <c r="A28" t="s">
        <v>526</v>
      </c>
      <c r="C28" s="50">
        <v>1273038.8799999999</v>
      </c>
    </row>
    <row r="29" spans="1:3" x14ac:dyDescent="0.25">
      <c r="A29" t="s">
        <v>527</v>
      </c>
      <c r="C29" s="50">
        <v>2830836.66</v>
      </c>
    </row>
    <row r="30" spans="1:3" x14ac:dyDescent="0.25">
      <c r="A30" t="s">
        <v>507</v>
      </c>
      <c r="C30" s="50">
        <v>4525679.07</v>
      </c>
    </row>
    <row r="31" spans="1:3" x14ac:dyDescent="0.25">
      <c r="A31" t="s">
        <v>528</v>
      </c>
      <c r="C31" s="50">
        <v>7955148.21</v>
      </c>
    </row>
    <row r="32" spans="1:3" x14ac:dyDescent="0.25">
      <c r="A32" t="s">
        <v>513</v>
      </c>
      <c r="C32" s="50">
        <v>67804.59</v>
      </c>
    </row>
    <row r="33" spans="1:5" x14ac:dyDescent="0.25">
      <c r="A33" t="s">
        <v>529</v>
      </c>
      <c r="C33" s="50">
        <v>603668.91</v>
      </c>
    </row>
    <row r="34" spans="1:5" x14ac:dyDescent="0.25">
      <c r="A34" t="s">
        <v>530</v>
      </c>
      <c r="C34" s="50">
        <v>84959.93</v>
      </c>
    </row>
    <row r="35" spans="1:5" x14ac:dyDescent="0.25">
      <c r="A35" t="s">
        <v>531</v>
      </c>
      <c r="C35" s="50">
        <v>140706</v>
      </c>
    </row>
    <row r="36" spans="1:5" x14ac:dyDescent="0.25">
      <c r="A36" t="s">
        <v>532</v>
      </c>
      <c r="C36" s="50">
        <v>157000</v>
      </c>
    </row>
    <row r="37" spans="1:5" x14ac:dyDescent="0.25">
      <c r="C37" s="50"/>
    </row>
    <row r="38" spans="1:5" x14ac:dyDescent="0.25">
      <c r="A38" t="s">
        <v>502</v>
      </c>
      <c r="C38" s="50"/>
      <c r="D38" s="50">
        <f>7000+7000+15600+15600+15600+15600+15600+15600+15600+7000+3000+2000</f>
        <v>135200</v>
      </c>
    </row>
    <row r="39" spans="1:5" x14ac:dyDescent="0.25">
      <c r="A39" s="73" t="s">
        <v>104</v>
      </c>
      <c r="B39" s="73"/>
      <c r="C39" s="75">
        <f>SUM(C5:C38)</f>
        <v>121606054.61999993</v>
      </c>
      <c r="D39" s="76">
        <f>SUM(D38)</f>
        <v>135200</v>
      </c>
      <c r="E39" s="76">
        <f>SUM(C39:D39)</f>
        <v>121741254.61999993</v>
      </c>
    </row>
    <row r="41" spans="1:5" x14ac:dyDescent="0.25">
      <c r="C41" s="10" t="s">
        <v>533</v>
      </c>
    </row>
  </sheetData>
  <mergeCells count="2"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Gastos</vt:lpstr>
      <vt:lpstr>Hoja2</vt:lpstr>
      <vt:lpstr>Activos</vt:lpstr>
      <vt:lpstr>Evidencias enero</vt:lpstr>
      <vt:lpstr>Ingresos enero</vt:lpstr>
      <vt:lpstr>Ingresos Tesorería</vt:lpstr>
      <vt:lpstr>Gastos!Área_de_impresión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2023-02-17T16:15:06Z</cp:lastPrinted>
  <dcterms:created xsi:type="dcterms:W3CDTF">2021-10-28T19:47:46Z</dcterms:created>
  <dcterms:modified xsi:type="dcterms:W3CDTF">2023-02-17T16:42:13Z</dcterms:modified>
</cp:coreProperties>
</file>