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breu\Desktop\Informe Ejecución Presupuesto\Carpeta\PORTAL\2022\4. Abril\"/>
    </mc:Choice>
  </mc:AlternateContent>
  <xr:revisionPtr revIDLastSave="0" documentId="13_ncr:1_{9B970068-53C5-4B5D-8620-15D004FD290C}" xr6:coauthVersionLast="47" xr6:coauthVersionMax="47" xr10:uidLastSave="{00000000-0000-0000-0000-000000000000}"/>
  <bookViews>
    <workbookView xWindow="22050" yWindow="420" windowWidth="20730" windowHeight="11160" xr2:uid="{4A2F460E-624A-4C9F-84CF-636DA257DA57}"/>
  </bookViews>
  <sheets>
    <sheet name="Gastos" sheetId="1" r:id="rId1"/>
    <sheet name="Abril" sheetId="5" r:id="rId2"/>
    <sheet name="Febrero" sheetId="3" r:id="rId3"/>
    <sheet name="Activo abril" sheetId="4" r:id="rId4"/>
  </sheets>
  <definedNames>
    <definedName name="_xlnm._FilterDatabase" localSheetId="1" hidden="1">Abril!$A$1:$G$1</definedName>
    <definedName name="_xlnm._FilterDatabase" localSheetId="2" hidden="1">Febrero!$A$1:$G$1</definedName>
    <definedName name="_xlnm.Print_Area" localSheetId="0">Gastos!$A$1:$Q$129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7" i="5" l="1"/>
  <c r="I6" i="5" l="1"/>
  <c r="I4" i="5"/>
  <c r="K34" i="5"/>
  <c r="K32" i="5"/>
  <c r="K30" i="5"/>
  <c r="J34" i="5"/>
  <c r="J32" i="5"/>
  <c r="J30" i="5"/>
  <c r="H45" i="1" l="1"/>
  <c r="H173" i="5"/>
  <c r="H43" i="1"/>
  <c r="H167" i="5"/>
  <c r="H41" i="1"/>
  <c r="H152" i="5"/>
  <c r="H40" i="1"/>
  <c r="H138" i="5"/>
  <c r="H39" i="1"/>
  <c r="H124" i="5"/>
  <c r="H37" i="1"/>
  <c r="H119" i="5"/>
  <c r="H35" i="1"/>
  <c r="H107" i="5"/>
  <c r="H33" i="1"/>
  <c r="H100" i="5"/>
  <c r="H32" i="1"/>
  <c r="H31" i="1"/>
  <c r="H74" i="5"/>
  <c r="H30" i="1"/>
  <c r="H59" i="5"/>
  <c r="H55" i="5"/>
  <c r="H29" i="1" s="1"/>
  <c r="H28" i="1"/>
  <c r="H48" i="5"/>
  <c r="H27" i="1"/>
  <c r="H45" i="5"/>
  <c r="H26" i="1"/>
  <c r="H25" i="1"/>
  <c r="H43" i="5"/>
  <c r="H41" i="5"/>
  <c r="H23" i="1"/>
  <c r="H20" i="1"/>
  <c r="H19" i="1"/>
  <c r="H30" i="5"/>
  <c r="H20" i="5"/>
  <c r="H14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43" i="1" s="1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35" i="1" s="1"/>
  <c r="G101" i="5"/>
  <c r="G100" i="5"/>
  <c r="G99" i="5"/>
  <c r="G33" i="1" s="1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32" i="1" s="1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30" i="1" s="1"/>
  <c r="G58" i="5"/>
  <c r="G57" i="5"/>
  <c r="G56" i="5"/>
  <c r="G55" i="5"/>
  <c r="G54" i="5"/>
  <c r="G53" i="5"/>
  <c r="G52" i="5"/>
  <c r="G51" i="5"/>
  <c r="G50" i="5"/>
  <c r="G29" i="1" s="1"/>
  <c r="G49" i="5"/>
  <c r="G48" i="5"/>
  <c r="G47" i="5"/>
  <c r="G46" i="5"/>
  <c r="G28" i="1" s="1"/>
  <c r="G45" i="5"/>
  <c r="G44" i="5"/>
  <c r="G43" i="5"/>
  <c r="G42" i="5"/>
  <c r="G26" i="1" s="1"/>
  <c r="G41" i="5"/>
  <c r="G40" i="5"/>
  <c r="G39" i="5"/>
  <c r="G38" i="5"/>
  <c r="G37" i="5"/>
  <c r="G36" i="5"/>
  <c r="G35" i="5"/>
  <c r="G25" i="1" s="1"/>
  <c r="G34" i="5"/>
  <c r="G33" i="5"/>
  <c r="G32" i="5"/>
  <c r="G31" i="5"/>
  <c r="G30" i="5"/>
  <c r="G23" i="1" s="1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19" i="1" s="1"/>
  <c r="G6" i="5"/>
  <c r="G5" i="5"/>
  <c r="G4" i="5"/>
  <c r="G3" i="5"/>
  <c r="G2" i="5"/>
  <c r="G37" i="1"/>
  <c r="G41" i="1"/>
  <c r="G45" i="1"/>
  <c r="G40" i="1"/>
  <c r="G39" i="1"/>
  <c r="G38" i="1"/>
  <c r="G31" i="1"/>
  <c r="G27" i="1"/>
  <c r="G20" i="1"/>
  <c r="G24" i="1" l="1"/>
  <c r="G201" i="3"/>
  <c r="F59" i="1"/>
  <c r="F57" i="1" s="1"/>
  <c r="F55" i="1" s="1"/>
  <c r="F53" i="1" s="1"/>
  <c r="F20" i="1"/>
  <c r="H171" i="3" l="1"/>
  <c r="F44" i="1"/>
  <c r="H59" i="3"/>
  <c r="H45" i="3"/>
  <c r="H43" i="3"/>
  <c r="H20" i="3"/>
  <c r="H14" i="3"/>
  <c r="H163" i="3"/>
  <c r="H149" i="3"/>
  <c r="H136" i="3"/>
  <c r="H122" i="3"/>
  <c r="H117" i="3"/>
  <c r="H105" i="3"/>
  <c r="H99" i="3"/>
  <c r="H96" i="3"/>
  <c r="H74" i="3"/>
  <c r="H56" i="3"/>
  <c r="H48" i="3"/>
  <c r="H41" i="3"/>
  <c r="H32" i="3"/>
  <c r="H25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94" i="3"/>
  <c r="G195" i="3"/>
  <c r="G196" i="3"/>
  <c r="G197" i="3"/>
  <c r="G198" i="3"/>
  <c r="G199" i="3"/>
  <c r="G200" i="3"/>
  <c r="G2" i="3"/>
  <c r="E20" i="1"/>
  <c r="E33" i="1"/>
  <c r="B43" i="1"/>
  <c r="B60" i="1"/>
  <c r="B34" i="1"/>
  <c r="B24" i="1" l="1"/>
  <c r="Q94" i="1"/>
  <c r="Q92" i="1"/>
  <c r="Q91" i="1"/>
  <c r="Q90" i="1"/>
  <c r="Q89" i="1"/>
  <c r="Q88" i="1"/>
  <c r="Q87" i="1"/>
  <c r="Q86" i="1"/>
  <c r="Q85" i="1"/>
  <c r="Q84" i="1"/>
  <c r="Q83" i="1"/>
  <c r="Q81" i="1"/>
  <c r="Q80" i="1"/>
  <c r="Q79" i="1"/>
  <c r="Q78" i="1"/>
  <c r="Q77" i="1"/>
  <c r="Q76" i="1"/>
  <c r="Q75" i="1"/>
  <c r="Q74" i="1"/>
  <c r="Q73" i="1"/>
  <c r="Q72" i="1"/>
  <c r="Q71" i="1"/>
  <c r="Q68" i="1"/>
  <c r="Q67" i="1"/>
  <c r="Q66" i="1"/>
  <c r="Q65" i="1"/>
  <c r="Q64" i="1"/>
  <c r="Q63" i="1"/>
  <c r="Q62" i="1"/>
  <c r="Q61" i="1"/>
  <c r="Q59" i="1"/>
  <c r="Q57" i="1"/>
  <c r="Q55" i="1"/>
  <c r="Q53" i="1"/>
  <c r="Q51" i="1"/>
  <c r="Q50" i="1"/>
  <c r="Q49" i="1"/>
  <c r="Q48" i="1"/>
  <c r="Q47" i="1"/>
  <c r="Q46" i="1"/>
  <c r="Q45" i="1"/>
  <c r="Q43" i="1"/>
  <c r="Q42" i="1"/>
  <c r="Q41" i="1"/>
  <c r="Q40" i="1"/>
  <c r="Q39" i="1"/>
  <c r="Q38" i="1"/>
  <c r="Q37" i="1"/>
  <c r="Q36" i="1"/>
  <c r="Q35" i="1"/>
  <c r="Q33" i="1"/>
  <c r="Q32" i="1"/>
  <c r="Q30" i="1"/>
  <c r="Q29" i="1"/>
  <c r="Q28" i="1"/>
  <c r="Q27" i="1"/>
  <c r="Q26" i="1"/>
  <c r="Q25" i="1"/>
  <c r="Q23" i="1"/>
  <c r="Q22" i="1"/>
  <c r="Q20" i="1"/>
  <c r="Q19" i="1"/>
  <c r="P60" i="1" l="1"/>
  <c r="P44" i="1"/>
  <c r="P34" i="1"/>
  <c r="P24" i="1"/>
  <c r="P18" i="1"/>
  <c r="O60" i="1"/>
  <c r="O44" i="1"/>
  <c r="O34" i="1"/>
  <c r="O24" i="1"/>
  <c r="O18" i="1"/>
  <c r="P82" i="1" l="1"/>
  <c r="P95" i="1" s="1"/>
  <c r="N60" i="1" l="1"/>
  <c r="N44" i="1"/>
  <c r="N34" i="1"/>
  <c r="N24" i="1"/>
  <c r="N18" i="1"/>
  <c r="C60" i="1"/>
  <c r="C44" i="1"/>
  <c r="C34" i="1"/>
  <c r="C24" i="1"/>
  <c r="C18" i="1"/>
  <c r="B18" i="1"/>
  <c r="O93" i="1"/>
  <c r="N93" i="1"/>
  <c r="M93" i="1"/>
  <c r="L93" i="1"/>
  <c r="K93" i="1"/>
  <c r="J93" i="1"/>
  <c r="I93" i="1"/>
  <c r="H93" i="1"/>
  <c r="G93" i="1"/>
  <c r="F93" i="1"/>
  <c r="E93" i="1"/>
  <c r="B78" i="1"/>
  <c r="B75" i="1"/>
  <c r="O70" i="1"/>
  <c r="O82" i="1" s="1"/>
  <c r="O95" i="1" s="1"/>
  <c r="N70" i="1"/>
  <c r="M70" i="1"/>
  <c r="L70" i="1"/>
  <c r="K70" i="1"/>
  <c r="J70" i="1"/>
  <c r="I70" i="1"/>
  <c r="H70" i="1"/>
  <c r="G70" i="1"/>
  <c r="F70" i="1"/>
  <c r="E70" i="1"/>
  <c r="B70" i="1"/>
  <c r="M60" i="1"/>
  <c r="L60" i="1"/>
  <c r="K60" i="1"/>
  <c r="J60" i="1"/>
  <c r="I60" i="1"/>
  <c r="H60" i="1"/>
  <c r="G60" i="1"/>
  <c r="O52" i="1"/>
  <c r="N52" i="1"/>
  <c r="M52" i="1"/>
  <c r="K52" i="1"/>
  <c r="J52" i="1"/>
  <c r="I52" i="1"/>
  <c r="H52" i="1"/>
  <c r="G52" i="1"/>
  <c r="F52" i="1"/>
  <c r="B52" i="1"/>
  <c r="M44" i="1"/>
  <c r="L44" i="1"/>
  <c r="K44" i="1"/>
  <c r="J44" i="1"/>
  <c r="I44" i="1"/>
  <c r="H44" i="1"/>
  <c r="G44" i="1"/>
  <c r="E44" i="1"/>
  <c r="B44" i="1"/>
  <c r="M34" i="1"/>
  <c r="L34" i="1"/>
  <c r="K34" i="1"/>
  <c r="J34" i="1"/>
  <c r="I34" i="1"/>
  <c r="H34" i="1"/>
  <c r="G34" i="1"/>
  <c r="F34" i="1"/>
  <c r="E34" i="1"/>
  <c r="Q31" i="1"/>
  <c r="M24" i="1"/>
  <c r="K24" i="1"/>
  <c r="J24" i="1"/>
  <c r="I24" i="1"/>
  <c r="H24" i="1"/>
  <c r="F24" i="1"/>
  <c r="E24" i="1"/>
  <c r="G18" i="1"/>
  <c r="M18" i="1"/>
  <c r="L18" i="1"/>
  <c r="K18" i="1"/>
  <c r="J18" i="1"/>
  <c r="I18" i="1"/>
  <c r="H18" i="1"/>
  <c r="S19" i="1" s="1"/>
  <c r="E18" i="1"/>
  <c r="B82" i="1" l="1"/>
  <c r="Q34" i="1"/>
  <c r="E69" i="1"/>
  <c r="Q70" i="1"/>
  <c r="Q93" i="1"/>
  <c r="Q44" i="1"/>
  <c r="Q21" i="1"/>
  <c r="N82" i="1"/>
  <c r="N95" i="1" s="1"/>
  <c r="L24" i="1"/>
  <c r="Q24" i="1" s="1"/>
  <c r="H82" i="1"/>
  <c r="H95" i="1" s="1"/>
  <c r="B95" i="1"/>
  <c r="C82" i="1"/>
  <c r="I82" i="1"/>
  <c r="I95" i="1" s="1"/>
  <c r="M82" i="1"/>
  <c r="J82" i="1"/>
  <c r="J95" i="1" s="1"/>
  <c r="K82" i="1"/>
  <c r="K95" i="1" s="1"/>
  <c r="G82" i="1"/>
  <c r="G95" i="1" s="1"/>
  <c r="F18" i="1"/>
  <c r="Q18" i="1" s="1"/>
  <c r="L82" i="1" l="1"/>
  <c r="L95" i="1" s="1"/>
  <c r="E60" i="1"/>
  <c r="E58" i="1" s="1"/>
  <c r="Q69" i="1"/>
  <c r="F82" i="1"/>
  <c r="F95" i="1" s="1"/>
  <c r="M95" i="1"/>
  <c r="C95" i="1"/>
  <c r="E56" i="1" l="1"/>
  <c r="Q58" i="1"/>
  <c r="Q60" i="1"/>
  <c r="E82" i="1"/>
  <c r="Q82" i="1" s="1"/>
  <c r="E95" i="1"/>
  <c r="E54" i="1" l="1"/>
  <c r="Q56" i="1"/>
  <c r="Q95" i="1"/>
  <c r="Q54" i="1" l="1"/>
  <c r="E52" i="1"/>
  <c r="Q52" i="1" s="1"/>
</calcChain>
</file>

<file path=xl/sharedStrings.xml><?xml version="1.0" encoding="utf-8"?>
<sst xmlns="http://schemas.openxmlformats.org/spreadsheetml/2006/main" count="933" uniqueCount="520">
  <si>
    <t>SUPERINTENDENCIA DE ELECTRICIDAD</t>
  </si>
  <si>
    <t xml:space="preserve">Ejecución de Gastos y Aplicaciones Financieras </t>
  </si>
  <si>
    <t>En RD$</t>
  </si>
  <si>
    <t>Detalle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</si>
  <si>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</si>
  <si>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</si>
  <si>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</si>
  <si>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</si>
  <si>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</si>
  <si>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</si>
  <si>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</si>
  <si>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</si>
  <si>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</si>
  <si>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</si>
  <si>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</si>
  <si>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</si>
  <si>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</si>
  <si>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</si>
  <si>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</si>
  <si>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</si>
  <si>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</si>
  <si>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</si>
  <si>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</si>
  <si>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</si>
  <si>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</si>
  <si>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</si>
  <si>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</si>
  <si>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</si>
  <si>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</si>
  <si>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</si>
  <si>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</si>
  <si>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</si>
  <si>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</si>
  <si>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</si>
  <si>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</si>
  <si>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</si>
  <si>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</si>
  <si>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</si>
  <si>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</si>
  <si>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</si>
  <si>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</si>
  <si>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</si>
  <si>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</si>
  <si>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</si>
  <si>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</si>
  <si>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</si>
  <si>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</si>
  <si>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</si>
  <si>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</si>
  <si>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</si>
  <si>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</si>
  <si>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</si>
  <si>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</si>
  <si>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</si>
  <si>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</si>
  <si>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</si>
  <si>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</si>
  <si>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</si>
  <si>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</si>
  <si>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</si>
  <si>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</si>
  <si>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</si>
  <si>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</si>
  <si>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</si>
  <si>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</si>
  <si>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</si>
  <si>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</si>
  <si>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</si>
  <si>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</si>
  <si>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</si>
  <si>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</si>
  <si>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</si>
  <si>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</si>
  <si>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</si>
  <si>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</si>
  <si>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</si>
  <si>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</si>
  <si>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</si>
  <si>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</si>
  <si>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</si>
  <si>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</si>
  <si>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</si>
  <si>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</si>
  <si>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</si>
  <si>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</si>
  <si>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</si>
  <si>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</si>
  <si>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</si>
  <si>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</si>
  <si>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</si>
  <si>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</si>
  <si>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</si>
  <si>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</si>
  <si>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Modificado</t>
  </si>
  <si>
    <t>Gastos devengados</t>
  </si>
  <si>
    <t xml:space="preserve">Total </t>
  </si>
  <si>
    <t>Año 2022</t>
  </si>
  <si>
    <t xml:space="preserve">                         Director Administrativo Financiero                                    Encargada de Presupuesto</t>
  </si>
  <si>
    <t>Presupuesto Aprobado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</si>
  <si>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SIGEF y Dynamics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</si>
  <si>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</t>
    </r>
  </si>
  <si>
    <r>
      <rPr>
        <b/>
        <sz val="11"/>
        <color theme="1"/>
        <rFont val="Calibri"/>
        <family val="2"/>
        <scheme val="minor"/>
      </rP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surgen con la obligacion de pago por la recepcion de coformidad de obras, bienes y servicios oportunamente contratados o, en los casos de gastos sin contraprestación, por haberse cumplido los requisitos administrativos dispuestos por el reglamento de la presente Ley.</t>
    </r>
  </si>
  <si>
    <t>Cuenta contable</t>
  </si>
  <si>
    <t>Nombre</t>
  </si>
  <si>
    <t>Saldo de apertura</t>
  </si>
  <si>
    <t>Débito</t>
  </si>
  <si>
    <t>Crédito</t>
  </si>
  <si>
    <t>Saldo de cierre</t>
  </si>
  <si>
    <t>Columna1</t>
  </si>
  <si>
    <t>21</t>
  </si>
  <si>
    <t>REMUTRANSFERENCIAS CORRIENTES A OTRAS INSTITUCIONES PÚBLICAS</t>
  </si>
  <si>
    <t>2111</t>
  </si>
  <si>
    <t>Remuneraciones al personal fijo</t>
  </si>
  <si>
    <t>211101</t>
  </si>
  <si>
    <t>Sueldos Empleados Fijos</t>
  </si>
  <si>
    <t>211201</t>
  </si>
  <si>
    <t>Personal Igualado</t>
  </si>
  <si>
    <t>211202</t>
  </si>
  <si>
    <t>Sueldos Personal Nominal</t>
  </si>
  <si>
    <t>211203</t>
  </si>
  <si>
    <t>Suplencias</t>
  </si>
  <si>
    <t>211204</t>
  </si>
  <si>
    <t>Personal de Servicios especiales</t>
  </si>
  <si>
    <t>211208</t>
  </si>
  <si>
    <t>Empleados temporales</t>
  </si>
  <si>
    <t>211401</t>
  </si>
  <si>
    <t>Sueldo anual no. 13</t>
  </si>
  <si>
    <t>211501</t>
  </si>
  <si>
    <t>Prestaciones económicas</t>
  </si>
  <si>
    <t>211503</t>
  </si>
  <si>
    <t>Prestación laboral por desvinculación</t>
  </si>
  <si>
    <t>211504</t>
  </si>
  <si>
    <t>Proporción de vacaciones no disfrutadas</t>
  </si>
  <si>
    <t>211601</t>
  </si>
  <si>
    <t>Vacaciones</t>
  </si>
  <si>
    <t>2122</t>
  </si>
  <si>
    <t>Compensación</t>
  </si>
  <si>
    <t>212201</t>
  </si>
  <si>
    <t>Compensacion por Gasto de Alimenticion</t>
  </si>
  <si>
    <t>212202</t>
  </si>
  <si>
    <t>Compensacion por hora extraordinarias</t>
  </si>
  <si>
    <t>212205</t>
  </si>
  <si>
    <t>Compensación servicios de seguridad</t>
  </si>
  <si>
    <t>212208</t>
  </si>
  <si>
    <t>Compensaciones especiales</t>
  </si>
  <si>
    <t>212209</t>
  </si>
  <si>
    <t>Bono por desempeño a Serv. de Carrera</t>
  </si>
  <si>
    <t>2131</t>
  </si>
  <si>
    <t>Dietas</t>
  </si>
  <si>
    <t>213101</t>
  </si>
  <si>
    <t>Dietas en el País</t>
  </si>
  <si>
    <t>213102</t>
  </si>
  <si>
    <t>Dietas en el Exterior</t>
  </si>
  <si>
    <t>2132</t>
  </si>
  <si>
    <t>Gastos de Representación</t>
  </si>
  <si>
    <t>213201</t>
  </si>
  <si>
    <t>Gastos de Representación en el pais</t>
  </si>
  <si>
    <t>214</t>
  </si>
  <si>
    <t>Gratificaciones y Bonificaciones</t>
  </si>
  <si>
    <t>214101</t>
  </si>
  <si>
    <t>Bonificaciones</t>
  </si>
  <si>
    <t>214201</t>
  </si>
  <si>
    <t>Bono escolar</t>
  </si>
  <si>
    <t>214204</t>
  </si>
  <si>
    <t>Otras gratificaciones</t>
  </si>
  <si>
    <t>215101</t>
  </si>
  <si>
    <t>Contribuciones al Seguro de Salud</t>
  </si>
  <si>
    <t>215201</t>
  </si>
  <si>
    <t>Contribuciones al Seguro de Pensiones</t>
  </si>
  <si>
    <t>215301</t>
  </si>
  <si>
    <t>Contribuciones al Seguro de riesgo laboral</t>
  </si>
  <si>
    <t>221</t>
  </si>
  <si>
    <t>Servicios Básicos</t>
  </si>
  <si>
    <t>221101</t>
  </si>
  <si>
    <t>Radiocomunicacion</t>
  </si>
  <si>
    <t>221201</t>
  </si>
  <si>
    <t>Servicio Telefónico de Larga Distancia</t>
  </si>
  <si>
    <t>221301</t>
  </si>
  <si>
    <t>Teléfono Local</t>
  </si>
  <si>
    <t>221401</t>
  </si>
  <si>
    <t>Telefax y Correos</t>
  </si>
  <si>
    <t>221501</t>
  </si>
  <si>
    <t>Servicio de Internet y Televisión por Cable</t>
  </si>
  <si>
    <t>221601</t>
  </si>
  <si>
    <t>Energía Eléctrica</t>
  </si>
  <si>
    <t>221701</t>
  </si>
  <si>
    <t>Agua</t>
  </si>
  <si>
    <t>221801</t>
  </si>
  <si>
    <t>Recolección de Residuos Sólidos</t>
  </si>
  <si>
    <t>222101</t>
  </si>
  <si>
    <t>Publicidad y Propaganda</t>
  </si>
  <si>
    <t>222201</t>
  </si>
  <si>
    <t>Impresión, Encuadernación y rotulacion</t>
  </si>
  <si>
    <t>223101</t>
  </si>
  <si>
    <t>Viáticos Dentro del País</t>
  </si>
  <si>
    <t>223201</t>
  </si>
  <si>
    <t>Viáticos Fuera del País</t>
  </si>
  <si>
    <t>224101</t>
  </si>
  <si>
    <t>Pasajes y gastos de transporte</t>
  </si>
  <si>
    <t>224201</t>
  </si>
  <si>
    <t>Fletes</t>
  </si>
  <si>
    <t>224401</t>
  </si>
  <si>
    <t>Peaje</t>
  </si>
  <si>
    <t>225101</t>
  </si>
  <si>
    <t>Alquileres y rentas de edificios y locales</t>
  </si>
  <si>
    <t>2253</t>
  </si>
  <si>
    <t>Alquileres de Maquinarias y Equipos</t>
  </si>
  <si>
    <t>225302</t>
  </si>
  <si>
    <t>Alquiler de equipo para computación</t>
  </si>
  <si>
    <t>225303</t>
  </si>
  <si>
    <t>Alquiler de equipo de comunicacion</t>
  </si>
  <si>
    <t>225304</t>
  </si>
  <si>
    <t>Alquiler de equipo de oficina y muebles</t>
  </si>
  <si>
    <t>225401</t>
  </si>
  <si>
    <t>Alquileres Equipos de Transporte, Tracción y Elevación</t>
  </si>
  <si>
    <t>225801</t>
  </si>
  <si>
    <t>Otros Alquileres</t>
  </si>
  <si>
    <t>225901</t>
  </si>
  <si>
    <t>Licencias Informaticas</t>
  </si>
  <si>
    <t>226101</t>
  </si>
  <si>
    <t>Seguro de Bienes Inmuebles</t>
  </si>
  <si>
    <t>226201</t>
  </si>
  <si>
    <t>Seguro de Bienes Muebles</t>
  </si>
  <si>
    <t>226301</t>
  </si>
  <si>
    <t>Seguros de Personas</t>
  </si>
  <si>
    <t>227101</t>
  </si>
  <si>
    <t>Mantenimiento y reparaciones menores en edificaciones</t>
  </si>
  <si>
    <t>227102</t>
  </si>
  <si>
    <t>Servicios especiales de mantenimiento y reparación</t>
  </si>
  <si>
    <t>227103</t>
  </si>
  <si>
    <t>Limpieza, desmalezamiento de tierras y terrenos</t>
  </si>
  <si>
    <t>227104</t>
  </si>
  <si>
    <t>Mantenimiento y reparación de obras civiles en instalaciones</t>
  </si>
  <si>
    <t>227106</t>
  </si>
  <si>
    <t>Mantenimiento y reparacion de Instalaciones eléctricas</t>
  </si>
  <si>
    <t>227107</t>
  </si>
  <si>
    <t>Servicios de pintura y derivados con fines de higiene y embe</t>
  </si>
  <si>
    <t>2272</t>
  </si>
  <si>
    <t>Mantenimiento y reparación de maquinarias y equipos</t>
  </si>
  <si>
    <t>227201</t>
  </si>
  <si>
    <t>Mantenimiento y reparación de muebles y equipos de oficina</t>
  </si>
  <si>
    <t>227202</t>
  </si>
  <si>
    <t>Mantenimiento y reparación de equipo para computación</t>
  </si>
  <si>
    <t>227203</t>
  </si>
  <si>
    <t>Mantenimiento y reparación de equipo educacional</t>
  </si>
  <si>
    <t>227204</t>
  </si>
  <si>
    <t>Mantenimiento y reparación de equipos sanitarios y de labora</t>
  </si>
  <si>
    <t>227205</t>
  </si>
  <si>
    <t>Mantenimiento y reparación de equipo de comunicación</t>
  </si>
  <si>
    <t>227206</t>
  </si>
  <si>
    <t>Mantenimiento y reparación de equipos de transporte, tracció</t>
  </si>
  <si>
    <t>227207</t>
  </si>
  <si>
    <t>Mant. y reparación de equipos industriales y producción</t>
  </si>
  <si>
    <t>227301</t>
  </si>
  <si>
    <t>Instalaciones Temporales</t>
  </si>
  <si>
    <t>228</t>
  </si>
  <si>
    <t>OTROS SERVICIOS NO INCLUIDOS EN CONCEPTOS ANTERIORES</t>
  </si>
  <si>
    <t>228101</t>
  </si>
  <si>
    <t>Gastos Judiciales</t>
  </si>
  <si>
    <t>228201</t>
  </si>
  <si>
    <t>Comisiones y gastos bancarios</t>
  </si>
  <si>
    <t>228301</t>
  </si>
  <si>
    <t>Servicios Sanitarios Médicos y Veterinarios</t>
  </si>
  <si>
    <t>228401</t>
  </si>
  <si>
    <t>Servicios Funerarios y Conexos</t>
  </si>
  <si>
    <t>228501</t>
  </si>
  <si>
    <t>Fumigación</t>
  </si>
  <si>
    <t>228502</t>
  </si>
  <si>
    <t>Lavanderia</t>
  </si>
  <si>
    <t>228503</t>
  </si>
  <si>
    <t>LIMPIEZA E HIGIENE</t>
  </si>
  <si>
    <t>2286</t>
  </si>
  <si>
    <t>Organización de eventos y festividades</t>
  </si>
  <si>
    <t>228601</t>
  </si>
  <si>
    <t>Eventos generales</t>
  </si>
  <si>
    <t>228602</t>
  </si>
  <si>
    <t>Festividades</t>
  </si>
  <si>
    <t>228603</t>
  </si>
  <si>
    <t>Actuaciones deportivas</t>
  </si>
  <si>
    <t>2287</t>
  </si>
  <si>
    <t>Servicios Técnicos y Profesionales</t>
  </si>
  <si>
    <t>228701</t>
  </si>
  <si>
    <t>Servicios técnicos y profesionales</t>
  </si>
  <si>
    <t>228702</t>
  </si>
  <si>
    <t>Servicios jurídicos</t>
  </si>
  <si>
    <t>228704</t>
  </si>
  <si>
    <t>Servicios de capacitación</t>
  </si>
  <si>
    <t>228705</t>
  </si>
  <si>
    <t>Servicios de informática y sistemas computarizados</t>
  </si>
  <si>
    <t>228706</t>
  </si>
  <si>
    <t>Otros servicios técnicos profesionales</t>
  </si>
  <si>
    <t>2288</t>
  </si>
  <si>
    <t>Impuestos, Derechos y Tasas</t>
  </si>
  <si>
    <t>228801</t>
  </si>
  <si>
    <t>Impuestos</t>
  </si>
  <si>
    <t>228802</t>
  </si>
  <si>
    <t>Derechos</t>
  </si>
  <si>
    <t>228803</t>
  </si>
  <si>
    <t>Tasas</t>
  </si>
  <si>
    <t>229101</t>
  </si>
  <si>
    <t>Otras contrataciones de serevicios</t>
  </si>
  <si>
    <t>229201</t>
  </si>
  <si>
    <t>Servicios de Alimentacion</t>
  </si>
  <si>
    <t>229203</t>
  </si>
  <si>
    <t>Servicio de Catering</t>
  </si>
  <si>
    <t>23</t>
  </si>
  <si>
    <t>MATERIALES Y SUMINISTROS</t>
  </si>
  <si>
    <t>231101</t>
  </si>
  <si>
    <t>Alimentos y Bebidas para Personas</t>
  </si>
  <si>
    <t>231301</t>
  </si>
  <si>
    <t>Productos Pecuarios</t>
  </si>
  <si>
    <t>231302</t>
  </si>
  <si>
    <t>Productos Agrícolas</t>
  </si>
  <si>
    <t>231303</t>
  </si>
  <si>
    <t>Productos forestales</t>
  </si>
  <si>
    <t>231401</t>
  </si>
  <si>
    <t>Madera, corcho y sus manufacturas</t>
  </si>
  <si>
    <t>232</t>
  </si>
  <si>
    <t>TEXTILES Y VESTUARIOS</t>
  </si>
  <si>
    <t>232101</t>
  </si>
  <si>
    <t>Hilados y Telas</t>
  </si>
  <si>
    <t>232201</t>
  </si>
  <si>
    <t>Acabados Textiles</t>
  </si>
  <si>
    <t>2323</t>
  </si>
  <si>
    <t>Prendas de Vestir</t>
  </si>
  <si>
    <t>232301</t>
  </si>
  <si>
    <t>232401</t>
  </si>
  <si>
    <t>Calzados</t>
  </si>
  <si>
    <t>233</t>
  </si>
  <si>
    <t>Papel, cartón e impresos</t>
  </si>
  <si>
    <t>233101</t>
  </si>
  <si>
    <t>Papel de Escritorio</t>
  </si>
  <si>
    <t>233201</t>
  </si>
  <si>
    <t>Papel y Cartón</t>
  </si>
  <si>
    <t>233301</t>
  </si>
  <si>
    <t>Productos de Artes Gráficas</t>
  </si>
  <si>
    <t>233401</t>
  </si>
  <si>
    <t>Libros, Revistas y Periódicos</t>
  </si>
  <si>
    <t>233501</t>
  </si>
  <si>
    <t>Textos de Enseñanza</t>
  </si>
  <si>
    <t>234101</t>
  </si>
  <si>
    <t>Productos medicinales para uso humano</t>
  </si>
  <si>
    <t>235101</t>
  </si>
  <si>
    <t>Cueros y Pieles</t>
  </si>
  <si>
    <t>235301</t>
  </si>
  <si>
    <t>Llantas y Neumáticos</t>
  </si>
  <si>
    <t>235401</t>
  </si>
  <si>
    <t>Artículos de Caucho</t>
  </si>
  <si>
    <t>235501</t>
  </si>
  <si>
    <t>Plástico</t>
  </si>
  <si>
    <t>236101</t>
  </si>
  <si>
    <t>Productos de cemento</t>
  </si>
  <si>
    <t>236105</t>
  </si>
  <si>
    <t>Productos de arcilla y derivados</t>
  </si>
  <si>
    <t>236201</t>
  </si>
  <si>
    <t>Productos de vidrio</t>
  </si>
  <si>
    <t>236202</t>
  </si>
  <si>
    <t>Productos de loza</t>
  </si>
  <si>
    <t>236203</t>
  </si>
  <si>
    <t>Productos de porcelana</t>
  </si>
  <si>
    <t>2363</t>
  </si>
  <si>
    <t>Productos metálicos y sus derivados</t>
  </si>
  <si>
    <t>236301</t>
  </si>
  <si>
    <t>Productos ferrosos</t>
  </si>
  <si>
    <t>236302</t>
  </si>
  <si>
    <t>Productos no ferrosos</t>
  </si>
  <si>
    <t>236303</t>
  </si>
  <si>
    <t>Estructuras metálicas acabadas</t>
  </si>
  <si>
    <t>236304</t>
  </si>
  <si>
    <t>Herramientas menores</t>
  </si>
  <si>
    <t>236306</t>
  </si>
  <si>
    <t>Accesorios de metal</t>
  </si>
  <si>
    <t>236307</t>
  </si>
  <si>
    <t>Otros productos metalicos</t>
  </si>
  <si>
    <t>236402</t>
  </si>
  <si>
    <t>Petróleo crudo</t>
  </si>
  <si>
    <t>236405</t>
  </si>
  <si>
    <t>Productos aislantes</t>
  </si>
  <si>
    <t>2371</t>
  </si>
  <si>
    <t>Combustibles y Lubricantes</t>
  </si>
  <si>
    <t>237101</t>
  </si>
  <si>
    <t>Gasolina</t>
  </si>
  <si>
    <t>237102</t>
  </si>
  <si>
    <t>Gasoil</t>
  </si>
  <si>
    <t>237104</t>
  </si>
  <si>
    <t>Gas GLP</t>
  </si>
  <si>
    <t>237105</t>
  </si>
  <si>
    <t>Aceites y grasas</t>
  </si>
  <si>
    <t>237106</t>
  </si>
  <si>
    <t>Lubricantes</t>
  </si>
  <si>
    <t>237201</t>
  </si>
  <si>
    <t>Productos explosivos y pirotecnia</t>
  </si>
  <si>
    <t>237202</t>
  </si>
  <si>
    <t>Productos fotoquímicas</t>
  </si>
  <si>
    <t>237203</t>
  </si>
  <si>
    <t>Productos químicos de uso personal y de laboratorios</t>
  </si>
  <si>
    <t>237205</t>
  </si>
  <si>
    <t>Insecticidas, fumigantes y otros</t>
  </si>
  <si>
    <t>237206</t>
  </si>
  <si>
    <t>Pinturas, lacas barnices, diluyentes y absorbentes para pint</t>
  </si>
  <si>
    <t>237207</t>
  </si>
  <si>
    <t>Productos químicos para saneamiento de las aguas</t>
  </si>
  <si>
    <t>237208</t>
  </si>
  <si>
    <t>Utiles Diversos</t>
  </si>
  <si>
    <t>239</t>
  </si>
  <si>
    <t>PRODUCTOS Y UTILES VARIOS</t>
  </si>
  <si>
    <t>239101</t>
  </si>
  <si>
    <t>Utiles y Materiales para limpieza e higiene</t>
  </si>
  <si>
    <t>239201</t>
  </si>
  <si>
    <t>Útiles de escritorio, oficina, informática y de enseñanza</t>
  </si>
  <si>
    <t>239301</t>
  </si>
  <si>
    <t>Útiles menores médico-quirúrgicos o de laboratorio</t>
  </si>
  <si>
    <t>239401</t>
  </si>
  <si>
    <t>Útiles destinados a actividades deportivas y recreativas</t>
  </si>
  <si>
    <t>239501</t>
  </si>
  <si>
    <t>Útiles de cocina y comedor</t>
  </si>
  <si>
    <t>239601</t>
  </si>
  <si>
    <t>Productos eléctricos y afines</t>
  </si>
  <si>
    <t>239701</t>
  </si>
  <si>
    <t>Productos y útiles veterinarios</t>
  </si>
  <si>
    <t>2398</t>
  </si>
  <si>
    <t>Otros respuestos y accesorios menores</t>
  </si>
  <si>
    <t>239801</t>
  </si>
  <si>
    <t>Repuestos</t>
  </si>
  <si>
    <t>239802</t>
  </si>
  <si>
    <t>Accesorios</t>
  </si>
  <si>
    <t>239901</t>
  </si>
  <si>
    <t>Productos y útiles varios no identificados precedentemente (</t>
  </si>
  <si>
    <t>239902</t>
  </si>
  <si>
    <t>Bonos para Utiles Diversos</t>
  </si>
  <si>
    <t>239904</t>
  </si>
  <si>
    <t>Productos y Utiles de defensa y seguridad</t>
  </si>
  <si>
    <t>2412</t>
  </si>
  <si>
    <t>ayuda y Donaciones a personas</t>
  </si>
  <si>
    <t>241201</t>
  </si>
  <si>
    <t>Ayuda y Donaciones Programadas a hogares y personas</t>
  </si>
  <si>
    <t>241202</t>
  </si>
  <si>
    <t>Ayuda y donaciones ocasionales a hogares y personas</t>
  </si>
  <si>
    <t>241401</t>
  </si>
  <si>
    <t>Becas Nacionales</t>
  </si>
  <si>
    <t>241402</t>
  </si>
  <si>
    <t>Becas Internacionales</t>
  </si>
  <si>
    <t>241601</t>
  </si>
  <si>
    <t>Transferencias corrientes destinadas a otras instituciones p</t>
  </si>
  <si>
    <t>247201</t>
  </si>
  <si>
    <t>Transferencias Corrientes a Organismos Internacionales</t>
  </si>
  <si>
    <t>249101</t>
  </si>
  <si>
    <t>261</t>
  </si>
  <si>
    <t>MOBILIARIO Y EQUIPO</t>
  </si>
  <si>
    <t>261101</t>
  </si>
  <si>
    <t>Muebles de oficina y estantería</t>
  </si>
  <si>
    <t>261201</t>
  </si>
  <si>
    <t>Muebles de alojamiento</t>
  </si>
  <si>
    <t>261301</t>
  </si>
  <si>
    <t>Equipos de cómputo</t>
  </si>
  <si>
    <t>261401</t>
  </si>
  <si>
    <t>Electrodoméstico</t>
  </si>
  <si>
    <t>261901</t>
  </si>
  <si>
    <t>Otros mobiliarios y equipos no identificados precedentes</t>
  </si>
  <si>
    <t>262</t>
  </si>
  <si>
    <t>Mobiliario y equipo de audio, audiovisual y recreativo</t>
  </si>
  <si>
    <t>262101</t>
  </si>
  <si>
    <t>Equipos y aparatos audiovisuales</t>
  </si>
  <si>
    <t>262301</t>
  </si>
  <si>
    <t>Cámaras fotográficas y de video</t>
  </si>
  <si>
    <t>263101</t>
  </si>
  <si>
    <t>Equipo médico y de laboratorio</t>
  </si>
  <si>
    <t>264101</t>
  </si>
  <si>
    <t>Automóviles y camiones</t>
  </si>
  <si>
    <t>264801</t>
  </si>
  <si>
    <t>Otros equipos de transporte</t>
  </si>
  <si>
    <t>265</t>
  </si>
  <si>
    <t>MAQUINARIA, OTROS EQUIPOS Y HERRAMIENTAS</t>
  </si>
  <si>
    <t>265201</t>
  </si>
  <si>
    <t>Maquinaria y equipo industrial</t>
  </si>
  <si>
    <t>265301</t>
  </si>
  <si>
    <t>Maquinaria y equipo de construcción</t>
  </si>
  <si>
    <t>265401</t>
  </si>
  <si>
    <t>Sistemas de aire acondicionado, calefacción y refrigeración</t>
  </si>
  <si>
    <t>265501</t>
  </si>
  <si>
    <t>Equipo de comunicación, telecomunicaciones y señalamiento</t>
  </si>
  <si>
    <t>265601</t>
  </si>
  <si>
    <t>Equipo de generación eléctrica y afines</t>
  </si>
  <si>
    <t>265701</t>
  </si>
  <si>
    <t>Herramientas y maquinarias-herramientas</t>
  </si>
  <si>
    <t>265801</t>
  </si>
  <si>
    <t>Otros equipos</t>
  </si>
  <si>
    <t>266101</t>
  </si>
  <si>
    <t>Equipos de defensa</t>
  </si>
  <si>
    <t>266201</t>
  </si>
  <si>
    <t>Equipos de seguridad</t>
  </si>
  <si>
    <t>268301</t>
  </si>
  <si>
    <t>Programas de informática</t>
  </si>
  <si>
    <t>268302</t>
  </si>
  <si>
    <t>Base de datos</t>
  </si>
  <si>
    <t>2688</t>
  </si>
  <si>
    <t>Licencias informáticas e intelectuales, industriales y comer</t>
  </si>
  <si>
    <t>268801</t>
  </si>
  <si>
    <t>Informáticas</t>
  </si>
  <si>
    <t>269302</t>
  </si>
  <si>
    <t>Terrenos Urbanos con Mejoras</t>
  </si>
  <si>
    <t>271201</t>
  </si>
  <si>
    <t>Obras para Edificacion no residencial</t>
  </si>
  <si>
    <t>4211</t>
  </si>
  <si>
    <t>Disminución de cuentas por pagar de corto plazo</t>
  </si>
  <si>
    <t xml:space="preserve">                      Jose R. Cepeda Castellanos                                                  Amarilis Abreu Marte</t>
  </si>
  <si>
    <t xml:space="preserve">                                                                             ______________________________________________                                                         _____________________________________________</t>
  </si>
  <si>
    <r>
      <rPr>
        <b/>
        <sz val="11"/>
        <color theme="1"/>
        <rFont val="Calibri"/>
        <family val="2"/>
        <scheme val="minor"/>
      </rPr>
      <t xml:space="preserve">Presupuesto modificado: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</t>
    </r>
  </si>
  <si>
    <t>228604</t>
  </si>
  <si>
    <t>Actuaciones artísticas</t>
  </si>
  <si>
    <t>239905</t>
  </si>
  <si>
    <t>Productos y  utiles diversos</t>
  </si>
  <si>
    <t>Columna2</t>
  </si>
  <si>
    <t>Serv. de Ing. Arq. invest. y analisis de fact.</t>
  </si>
  <si>
    <t>2311</t>
  </si>
  <si>
    <t>237299</t>
  </si>
  <si>
    <t>Otros productos químicos y conexos</t>
  </si>
  <si>
    <t>269601</t>
  </si>
  <si>
    <t>Accesorios para edificaciones residenciales y no residencial</t>
  </si>
  <si>
    <r>
      <rPr>
        <b/>
        <sz val="11"/>
        <color theme="1"/>
        <rFont val="Calibri"/>
        <family val="2"/>
        <scheme val="minor"/>
      </rPr>
      <t>Fecha de registro:</t>
    </r>
    <r>
      <rPr>
        <sz val="11"/>
        <color theme="1"/>
        <rFont val="Calibri"/>
        <family val="2"/>
        <scheme val="minor"/>
      </rPr>
      <t xml:space="preserve"> hasta el 30 de abril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</si>
</sst>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#,##0.00;\-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43" fontId="0" fillId="0" borderId="0" xfId="1" applyFont="1" applyAlignment="1">
      <alignment wrapText="1"/>
    </xf>
    <xf numFmtId="0" fontId="3" fillId="0" borderId="0" xfId="0" applyFont="1"/>
    <xf numFmtId="0" fontId="0" fillId="0" borderId="0" xfId="0" applyAlignment="1">
      <alignment horizontal="left"/>
    </xf>
    <xf numFmtId="0" fontId="2" fillId="3" borderId="1" xfId="0" applyFont="1" applyFill="1" applyBorder="1"/>
    <xf numFmtId="0" fontId="2" fillId="3" borderId="2" xfId="0" applyFont="1" applyFill="1" applyBorder="1"/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43" fontId="0" fillId="0" borderId="0" xfId="0" applyNumberFormat="1"/>
    <xf numFmtId="0" fontId="2" fillId="0" borderId="4" xfId="0" applyFont="1" applyBorder="1" applyAlignment="1">
      <alignment horizontal="left" wrapText="1"/>
    </xf>
    <xf numFmtId="43" fontId="2" fillId="0" borderId="4" xfId="1" applyFont="1" applyBorder="1" applyAlignment="1">
      <alignment horizontal="left" wrapText="1"/>
    </xf>
    <xf numFmtId="43" fontId="2" fillId="2" borderId="0" xfId="1" applyFont="1" applyFill="1" applyBorder="1" applyAlignment="1">
      <alignment horizontal="left" wrapText="1"/>
    </xf>
    <xf numFmtId="43" fontId="0" fillId="0" borderId="0" xfId="1" applyFont="1" applyAlignment="1"/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43" fontId="2" fillId="0" borderId="0" xfId="1" applyFont="1" applyBorder="1" applyAlignment="1">
      <alignment wrapText="1"/>
    </xf>
    <xf numFmtId="40" fontId="2" fillId="2" borderId="0" xfId="1" applyNumberFormat="1" applyFont="1" applyFill="1" applyBorder="1" applyAlignment="1">
      <alignment wrapText="1"/>
    </xf>
    <xf numFmtId="43" fontId="2" fillId="0" borderId="0" xfId="1" applyFont="1" applyAlignment="1">
      <alignment wrapText="1"/>
    </xf>
    <xf numFmtId="43" fontId="2" fillId="0" borderId="0" xfId="1" applyFont="1" applyAlignment="1"/>
    <xf numFmtId="9" fontId="0" fillId="0" borderId="0" xfId="2" applyFont="1" applyAlignment="1"/>
    <xf numFmtId="0" fontId="0" fillId="0" borderId="0" xfId="0" applyAlignment="1">
      <alignment horizontal="left" wrapText="1"/>
    </xf>
    <xf numFmtId="164" fontId="0" fillId="0" borderId="0" xfId="0" applyNumberFormat="1" applyAlignment="1">
      <alignment wrapText="1"/>
    </xf>
    <xf numFmtId="43" fontId="0" fillId="0" borderId="0" xfId="1" applyFont="1" applyBorder="1" applyAlignment="1"/>
    <xf numFmtId="40" fontId="0" fillId="2" borderId="0" xfId="1" applyNumberFormat="1" applyFont="1" applyFill="1" applyBorder="1" applyAlignment="1"/>
    <xf numFmtId="4" fontId="0" fillId="0" borderId="0" xfId="0" applyNumberFormat="1"/>
    <xf numFmtId="43" fontId="0" fillId="0" borderId="0" xfId="1" applyFont="1" applyAlignment="1">
      <alignment horizontal="center"/>
    </xf>
    <xf numFmtId="164" fontId="2" fillId="0" borderId="0" xfId="0" applyNumberFormat="1" applyFont="1" applyAlignment="1">
      <alignment wrapText="1"/>
    </xf>
    <xf numFmtId="40" fontId="2" fillId="2" borderId="0" xfId="1" applyNumberFormat="1" applyFont="1" applyFill="1" applyBorder="1" applyAlignment="1"/>
    <xf numFmtId="43" fontId="0" fillId="0" borderId="0" xfId="1" applyFont="1" applyFill="1" applyAlignment="1"/>
    <xf numFmtId="0" fontId="5" fillId="0" borderId="0" xfId="0" applyFont="1" applyAlignment="1">
      <alignment horizontal="left" wrapText="1"/>
    </xf>
    <xf numFmtId="40" fontId="0" fillId="2" borderId="0" xfId="0" applyNumberFormat="1" applyFill="1"/>
    <xf numFmtId="0" fontId="6" fillId="0" borderId="0" xfId="0" applyFont="1" applyAlignment="1">
      <alignment horizontal="left" wrapText="1"/>
    </xf>
    <xf numFmtId="0" fontId="2" fillId="6" borderId="5" xfId="0" applyFont="1" applyFill="1" applyBorder="1" applyAlignment="1">
      <alignment horizontal="left" wrapText="1"/>
    </xf>
    <xf numFmtId="164" fontId="2" fillId="6" borderId="0" xfId="0" applyNumberFormat="1" applyFont="1" applyFill="1" applyAlignment="1">
      <alignment horizontal="center" wrapText="1"/>
    </xf>
    <xf numFmtId="164" fontId="2" fillId="5" borderId="0" xfId="0" applyNumberFormat="1" applyFont="1" applyFill="1" applyAlignment="1">
      <alignment horizontal="center" wrapText="1"/>
    </xf>
    <xf numFmtId="43" fontId="2" fillId="6" borderId="5" xfId="1" applyFont="1" applyFill="1" applyBorder="1" applyAlignment="1">
      <alignment horizontal="center" wrapText="1"/>
    </xf>
    <xf numFmtId="164" fontId="2" fillId="0" borderId="4" xfId="0" applyNumberFormat="1" applyFont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43" fontId="2" fillId="0" borderId="4" xfId="1" applyFont="1" applyBorder="1" applyAlignment="1">
      <alignment wrapText="1"/>
    </xf>
    <xf numFmtId="164" fontId="2" fillId="6" borderId="5" xfId="0" applyNumberFormat="1" applyFont="1" applyFill="1" applyBorder="1" applyAlignment="1">
      <alignment horizontal="center" wrapText="1"/>
    </xf>
    <xf numFmtId="164" fontId="2" fillId="5" borderId="5" xfId="0" applyNumberFormat="1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left" wrapText="1"/>
    </xf>
    <xf numFmtId="164" fontId="4" fillId="4" borderId="0" xfId="0" applyNumberFormat="1" applyFont="1" applyFill="1" applyAlignment="1">
      <alignment horizontal="left" wrapText="1"/>
    </xf>
    <xf numFmtId="164" fontId="2" fillId="4" borderId="0" xfId="0" applyNumberFormat="1" applyFont="1" applyFill="1" applyAlignment="1">
      <alignment horizontal="center" wrapText="1"/>
    </xf>
    <xf numFmtId="43" fontId="2" fillId="4" borderId="0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3" xfId="0" applyFont="1" applyFill="1" applyBorder="1"/>
    <xf numFmtId="43" fontId="0" fillId="0" borderId="0" xfId="1" applyFont="1"/>
    <xf numFmtId="43" fontId="4" fillId="4" borderId="0" xfId="1" applyFont="1" applyFill="1" applyAlignment="1">
      <alignment horizontal="center" wrapText="1"/>
    </xf>
    <xf numFmtId="43" fontId="2" fillId="0" borderId="0" xfId="1" applyFont="1"/>
    <xf numFmtId="43" fontId="2" fillId="4" borderId="0" xfId="1" applyFont="1" applyFill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4" fontId="7" fillId="0" borderId="0" xfId="0" applyNumberFormat="1" applyFont="1" applyFill="1" applyBorder="1" applyAlignment="1" applyProtection="1">
      <alignment horizontal="right"/>
    </xf>
    <xf numFmtId="165" fontId="7" fillId="0" borderId="0" xfId="0" applyNumberFormat="1" applyFont="1" applyFill="1" applyBorder="1" applyAlignment="1" applyProtection="1"/>
    <xf numFmtId="43" fontId="7" fillId="0" borderId="0" xfId="0" applyNumberFormat="1" applyFont="1" applyFill="1" applyBorder="1" applyAlignment="1" applyProtection="1"/>
    <xf numFmtId="165" fontId="7" fillId="7" borderId="0" xfId="0" applyNumberFormat="1" applyFont="1" applyFill="1" applyBorder="1" applyAlignment="1" applyProtection="1"/>
    <xf numFmtId="165" fontId="7" fillId="8" borderId="0" xfId="0" applyNumberFormat="1" applyFont="1" applyFill="1" applyBorder="1" applyAlignment="1" applyProtection="1"/>
    <xf numFmtId="165" fontId="7" fillId="9" borderId="0" xfId="0" applyNumberFormat="1" applyFont="1" applyFill="1" applyBorder="1" applyAlignment="1" applyProtection="1"/>
    <xf numFmtId="165" fontId="7" fillId="10" borderId="0" xfId="0" applyNumberFormat="1" applyFont="1" applyFill="1" applyBorder="1" applyAlignment="1" applyProtection="1"/>
    <xf numFmtId="165" fontId="7" fillId="11" borderId="0" xfId="0" applyNumberFormat="1" applyFont="1" applyFill="1" applyBorder="1" applyAlignment="1" applyProtection="1"/>
    <xf numFmtId="165" fontId="7" fillId="12" borderId="0" xfId="0" applyNumberFormat="1" applyFont="1" applyFill="1" applyBorder="1" applyAlignment="1" applyProtection="1"/>
    <xf numFmtId="165" fontId="7" fillId="13" borderId="0" xfId="0" applyNumberFormat="1" applyFont="1" applyFill="1" applyBorder="1" applyAlignment="1" applyProtection="1"/>
    <xf numFmtId="165" fontId="7" fillId="14" borderId="0" xfId="0" applyNumberFormat="1" applyFont="1" applyFill="1" applyBorder="1" applyAlignment="1" applyProtection="1"/>
    <xf numFmtId="166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43" fontId="7" fillId="0" borderId="0" xfId="1" applyFont="1" applyFill="1" applyBorder="1" applyAlignment="1" applyProtection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3" fontId="7" fillId="7" borderId="0" xfId="0" applyNumberFormat="1" applyFont="1" applyFill="1" applyBorder="1" applyAlignment="1" applyProtection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777081</xdr:colOff>
      <xdr:row>0</xdr:row>
      <xdr:rowOff>70446</xdr:rowOff>
    </xdr:from>
    <xdr:to>
      <xdr:col>4</xdr:col>
      <xdr:colOff>280748</xdr:colOff>
      <xdr:row>7</xdr:row>
      <xdr:rowOff>212912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EF7F8217-0A77-431B-949A-93CCF3ED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77081" y="70446"/>
          <a:ext cx="6742667" cy="1520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94F6E-7F1D-4673-91E1-1066EEB562AA}">
  <dimension ref="A1:AE240"/>
  <sheetViews>
    <sheetView tabSelected="1" topLeftCell="A75" zoomScale="85" zoomScaleNormal="85" zoomScaleSheetLayoutView="55" workbookViewId="0">
      <selection activeCell="G78" sqref="G78"/>
    </sheetView>
  </sheetViews>
  <sheetFormatPr baseColWidth="10" defaultColWidth="9.140625" defaultRowHeight="15" x14ac:dyDescent="0.25"/>
  <cols>
    <col min="1" max="1" width="63.28515625" customWidth="1"/>
    <col min="2" max="2" width="23.7109375" customWidth="1"/>
    <col min="3" max="3" width="18.85546875" customWidth="1"/>
    <col min="4" max="4" width="2.7109375" style="1" customWidth="1"/>
    <col min="5" max="5" width="22" customWidth="1"/>
    <col min="6" max="6" width="16.5703125" customWidth="1"/>
    <col min="7" max="8" width="13.7109375" bestFit="1" customWidth="1"/>
    <col min="9" max="9" width="6.85546875" hidden="1" customWidth="1"/>
    <col min="10" max="10" width="6.5703125" hidden="1" customWidth="1"/>
    <col min="11" max="11" width="5.7109375" hidden="1" customWidth="1"/>
    <col min="12" max="12" width="8" hidden="1" customWidth="1"/>
    <col min="13" max="13" width="12.5703125" hidden="1" customWidth="1"/>
    <col min="14" max="14" width="9.28515625" hidden="1" customWidth="1"/>
    <col min="15" max="15" width="12.140625" hidden="1" customWidth="1"/>
    <col min="16" max="16" width="10.85546875" hidden="1" customWidth="1"/>
    <col min="17" max="17" width="25.140625" style="49" customWidth="1"/>
    <col min="18" max="18" width="2.7109375" style="1" customWidth="1"/>
    <col min="19" max="19" width="21.85546875" customWidth="1"/>
    <col min="20" max="20" width="96.7109375" customWidth="1"/>
    <col min="22" max="29" width="6" customWidth="1"/>
    <col min="30" max="31" width="7" customWidth="1"/>
  </cols>
  <sheetData>
    <row r="1" spans="1:31" x14ac:dyDescent="0.25">
      <c r="A1" s="72"/>
      <c r="B1" s="72"/>
      <c r="D1"/>
    </row>
    <row r="2" spans="1:31" x14ac:dyDescent="0.25">
      <c r="A2" s="72"/>
      <c r="B2" s="72"/>
      <c r="D2"/>
      <c r="R2" s="2"/>
    </row>
    <row r="3" spans="1:31" x14ac:dyDescent="0.25">
      <c r="A3" s="72"/>
      <c r="B3" s="72"/>
      <c r="D3"/>
      <c r="R3" s="2"/>
    </row>
    <row r="4" spans="1:31" x14ac:dyDescent="0.25">
      <c r="A4" s="72"/>
      <c r="B4" s="72"/>
      <c r="D4"/>
      <c r="R4" s="2"/>
    </row>
    <row r="5" spans="1:31" x14ac:dyDescent="0.25">
      <c r="A5" s="72"/>
      <c r="B5" s="72"/>
      <c r="D5"/>
      <c r="R5" s="2"/>
    </row>
    <row r="6" spans="1:31" x14ac:dyDescent="0.25">
      <c r="A6" s="72"/>
      <c r="B6" s="72"/>
      <c r="D6"/>
      <c r="R6" s="2"/>
    </row>
    <row r="7" spans="1:31" ht="18.75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2"/>
      <c r="T7" s="3"/>
    </row>
    <row r="8" spans="1:31" ht="18.75" x14ac:dyDescent="0.3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2"/>
      <c r="T8" s="3"/>
    </row>
    <row r="9" spans="1:31" ht="18.75" x14ac:dyDescent="0.3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2"/>
      <c r="T9" s="3"/>
    </row>
    <row r="10" spans="1:31" ht="18.75" x14ac:dyDescent="0.3">
      <c r="A10" s="73" t="s">
        <v>0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2"/>
      <c r="T10" s="4"/>
    </row>
    <row r="11" spans="1:31" ht="15.75" x14ac:dyDescent="0.25">
      <c r="A11" s="74" t="s">
        <v>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2"/>
      <c r="T11" s="4"/>
    </row>
    <row r="12" spans="1:31" ht="15.75" x14ac:dyDescent="0.25">
      <c r="A12" s="74" t="s">
        <v>96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2"/>
      <c r="T12" s="4"/>
    </row>
    <row r="13" spans="1:31" x14ac:dyDescent="0.25">
      <c r="A13" s="75" t="s">
        <v>2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2"/>
      <c r="T13" s="4"/>
    </row>
    <row r="14" spans="1:31" x14ac:dyDescent="0.25">
      <c r="D14"/>
      <c r="R14" s="2"/>
      <c r="T14" s="4"/>
    </row>
    <row r="15" spans="1:31" ht="15" customHeight="1" x14ac:dyDescent="0.25">
      <c r="A15" s="5"/>
      <c r="B15" s="6"/>
      <c r="C15" s="48"/>
      <c r="D15"/>
      <c r="E15" s="76" t="s">
        <v>94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8"/>
      <c r="R15" s="2"/>
      <c r="T15" s="4"/>
    </row>
    <row r="16" spans="1:31" ht="31.5" x14ac:dyDescent="0.25">
      <c r="A16" s="7" t="s">
        <v>3</v>
      </c>
      <c r="B16" s="8" t="s">
        <v>98</v>
      </c>
      <c r="C16" s="8" t="s">
        <v>93</v>
      </c>
      <c r="D16" s="9"/>
      <c r="E16" s="8" t="s">
        <v>4</v>
      </c>
      <c r="F16" s="8" t="s">
        <v>5</v>
      </c>
      <c r="G16" s="8" t="s">
        <v>6</v>
      </c>
      <c r="H16" s="8" t="s">
        <v>7</v>
      </c>
      <c r="I16" s="8" t="s">
        <v>8</v>
      </c>
      <c r="J16" s="8" t="s">
        <v>9</v>
      </c>
      <c r="K16" s="8" t="s">
        <v>10</v>
      </c>
      <c r="L16" s="8" t="s">
        <v>11</v>
      </c>
      <c r="M16" s="8" t="s">
        <v>12</v>
      </c>
      <c r="N16" s="8" t="s">
        <v>13</v>
      </c>
      <c r="O16" s="8" t="s">
        <v>14</v>
      </c>
      <c r="P16" s="8" t="s">
        <v>15</v>
      </c>
      <c r="Q16" s="50" t="s">
        <v>95</v>
      </c>
      <c r="R16" s="9"/>
      <c r="AD16" s="10"/>
      <c r="AE16" s="10"/>
    </row>
    <row r="17" spans="1:31" ht="24.95" customHeight="1" x14ac:dyDescent="0.25">
      <c r="A17" s="11" t="s">
        <v>16</v>
      </c>
      <c r="B17" s="12"/>
      <c r="C17" s="12"/>
      <c r="D17" s="13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3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ht="24.95" customHeight="1" x14ac:dyDescent="0.25">
      <c r="A18" s="15" t="s">
        <v>17</v>
      </c>
      <c r="B18" s="16">
        <f>+B19+B20+B21+B22+B23</f>
        <v>819166964</v>
      </c>
      <c r="C18" s="17">
        <f>+C19+C20+C21+C22+C23</f>
        <v>0</v>
      </c>
      <c r="D18" s="18"/>
      <c r="E18" s="19">
        <f>+E19+E20+E21+E23+E22</f>
        <v>42150271.850000001</v>
      </c>
      <c r="F18" s="19">
        <f>+F19+F20+F21+F23+F22</f>
        <v>42407019.5</v>
      </c>
      <c r="G18" s="19">
        <f>+G19+G20+G21+G23+G22</f>
        <v>56667805.159999996</v>
      </c>
      <c r="H18" s="19">
        <f>+H19+H20+H21+H23+H22</f>
        <v>56667805.159999996</v>
      </c>
      <c r="I18" s="19">
        <f>+I19+I20+I21+I23+I22</f>
        <v>0</v>
      </c>
      <c r="J18" s="20">
        <f t="shared" ref="J18:P18" si="0">+J19+J20+J21+J23+J22</f>
        <v>0</v>
      </c>
      <c r="K18" s="20">
        <f t="shared" si="0"/>
        <v>0</v>
      </c>
      <c r="L18" s="20">
        <f t="shared" si="0"/>
        <v>0</v>
      </c>
      <c r="M18" s="20">
        <f t="shared" si="0"/>
        <v>0</v>
      </c>
      <c r="N18" s="20">
        <f t="shared" si="0"/>
        <v>0</v>
      </c>
      <c r="O18" s="20">
        <f t="shared" si="0"/>
        <v>0</v>
      </c>
      <c r="P18" s="20">
        <f t="shared" si="0"/>
        <v>0</v>
      </c>
      <c r="Q18" s="20">
        <f>+E18+F18+G18+H18+I18+J18+K18+L18+M18+N18+O18+P18</f>
        <v>197892901.66999999</v>
      </c>
      <c r="R18" s="18"/>
      <c r="S18" s="10">
        <v>56077104.559999995</v>
      </c>
      <c r="V18" s="21"/>
    </row>
    <row r="19" spans="1:31" ht="24.95" customHeight="1" x14ac:dyDescent="0.25">
      <c r="A19" s="22" t="s">
        <v>18</v>
      </c>
      <c r="B19" s="23">
        <v>613114010</v>
      </c>
      <c r="C19" s="24"/>
      <c r="D19" s="25"/>
      <c r="E19" s="2">
        <v>33147090.850000001</v>
      </c>
      <c r="F19" s="2">
        <v>35335656.68</v>
      </c>
      <c r="G19" s="2">
        <f>+Abril!G4+Abril!G7+Abril!G10+Abril!G12+Abril!G14</f>
        <v>49854061.019999996</v>
      </c>
      <c r="H19" s="2">
        <f>+Abril!H14</f>
        <v>49854061.019999996</v>
      </c>
      <c r="I19" s="2"/>
      <c r="J19" s="2"/>
      <c r="K19" s="2"/>
      <c r="L19" s="2"/>
      <c r="M19" s="2"/>
      <c r="N19" s="2"/>
      <c r="O19" s="2"/>
      <c r="P19" s="2"/>
      <c r="Q19" s="2">
        <f t="shared" ref="Q19:Q82" si="1">+E19+F19+G19+H19+I19+J19+K19+L19+M19+N19+O19+P19</f>
        <v>168190869.56999999</v>
      </c>
      <c r="R19" s="25"/>
      <c r="S19" s="10">
        <f>+H18-S18</f>
        <v>590700.60000000149</v>
      </c>
      <c r="T19" s="2"/>
    </row>
    <row r="20" spans="1:31" ht="24.95" customHeight="1" x14ac:dyDescent="0.25">
      <c r="A20" s="22" t="s">
        <v>19</v>
      </c>
      <c r="B20" s="23">
        <v>25670021</v>
      </c>
      <c r="C20" s="24"/>
      <c r="D20" s="25"/>
      <c r="E20" s="2">
        <f>3344379+800000+175900</f>
        <v>4320279</v>
      </c>
      <c r="F20" s="14">
        <f>2307633.54+10000</f>
        <v>2317633.54</v>
      </c>
      <c r="G20" s="2">
        <f>+Abril!G16+Abril!G18</f>
        <v>2128128.54</v>
      </c>
      <c r="H20" s="2">
        <f>+Abril!H20</f>
        <v>2128128.54</v>
      </c>
      <c r="I20" s="2"/>
      <c r="J20" s="2"/>
      <c r="K20" s="2"/>
      <c r="L20" s="2"/>
      <c r="M20" s="2"/>
      <c r="N20" s="2"/>
      <c r="O20" s="2"/>
      <c r="P20" s="2"/>
      <c r="Q20" s="2">
        <f t="shared" si="1"/>
        <v>10894169.620000001</v>
      </c>
      <c r="R20" s="25"/>
      <c r="S20" s="10"/>
      <c r="T20" s="2"/>
    </row>
    <row r="21" spans="1:31" ht="24.95" customHeight="1" x14ac:dyDescent="0.25">
      <c r="A21" s="22" t="s">
        <v>20</v>
      </c>
      <c r="B21" s="23">
        <v>0</v>
      </c>
      <c r="C21" s="24"/>
      <c r="D21" s="25"/>
      <c r="E21" s="2">
        <v>0</v>
      </c>
      <c r="F21" s="14">
        <v>0</v>
      </c>
      <c r="G21" s="14"/>
      <c r="H21" s="2"/>
      <c r="I21" s="2"/>
      <c r="J21" s="14"/>
      <c r="K21" s="14"/>
      <c r="L21" s="14"/>
      <c r="M21" s="14"/>
      <c r="N21" s="14"/>
      <c r="O21" s="14"/>
      <c r="P21" s="14"/>
      <c r="Q21" s="14">
        <f t="shared" si="1"/>
        <v>0</v>
      </c>
      <c r="R21" s="25"/>
      <c r="S21" s="10"/>
    </row>
    <row r="22" spans="1:31" ht="24.95" customHeight="1" x14ac:dyDescent="0.25">
      <c r="A22" s="22" t="s">
        <v>21</v>
      </c>
      <c r="B22" s="23">
        <v>115587862</v>
      </c>
      <c r="C22" s="24"/>
      <c r="D22" s="25"/>
      <c r="E22" s="2">
        <v>0</v>
      </c>
      <c r="F22" s="14">
        <v>0</v>
      </c>
      <c r="G22" s="14"/>
      <c r="H22" s="2"/>
      <c r="I22" s="2"/>
      <c r="J22" s="26"/>
      <c r="K22" s="14"/>
      <c r="L22" s="14"/>
      <c r="N22" s="14"/>
      <c r="O22" s="14"/>
      <c r="P22" s="14"/>
      <c r="Q22" s="14">
        <f t="shared" si="1"/>
        <v>0</v>
      </c>
      <c r="R22" s="25"/>
      <c r="S22" s="10"/>
    </row>
    <row r="23" spans="1:31" ht="24.95" customHeight="1" x14ac:dyDescent="0.25">
      <c r="A23" s="22" t="s">
        <v>22</v>
      </c>
      <c r="B23" s="23">
        <v>64795071</v>
      </c>
      <c r="C23" s="24"/>
      <c r="D23" s="25"/>
      <c r="E23" s="2">
        <v>4682902</v>
      </c>
      <c r="F23" s="14">
        <v>4753729.2799999993</v>
      </c>
      <c r="G23" s="14">
        <f>+Abril!G30+Abril!G31+Abril!G32</f>
        <v>4685615.6000000006</v>
      </c>
      <c r="H23" s="2">
        <f>+Abril!H30</f>
        <v>4685615.6000000006</v>
      </c>
      <c r="I23" s="2"/>
      <c r="J23" s="14"/>
      <c r="K23" s="14"/>
      <c r="L23" s="14"/>
      <c r="M23" s="27"/>
      <c r="N23" s="14"/>
      <c r="O23" s="14"/>
      <c r="P23" s="14"/>
      <c r="Q23" s="14">
        <f t="shared" si="1"/>
        <v>18807862.48</v>
      </c>
      <c r="R23" s="25"/>
      <c r="S23" s="10"/>
    </row>
    <row r="24" spans="1:31" ht="24.95" customHeight="1" x14ac:dyDescent="0.25">
      <c r="A24" s="15" t="s">
        <v>23</v>
      </c>
      <c r="B24" s="28">
        <f>+B25+B26+B27+B28+B29+B30+B31+B32+B33</f>
        <v>240118553</v>
      </c>
      <c r="C24" s="17">
        <f>+C25+C26+C27+C28+C29+C30+C31+C32+C33</f>
        <v>0</v>
      </c>
      <c r="D24" s="29"/>
      <c r="E24" s="19">
        <f>+E25+E26+E27+E28+E29+E30+E31+E32+E33</f>
        <v>7817955.3399999999</v>
      </c>
      <c r="F24" s="19">
        <f t="shared" ref="F24:N24" si="2">+F25+F26+F27+F28+F29+F30+F31+F32+F33</f>
        <v>9556115.3800000008</v>
      </c>
      <c r="G24" s="19">
        <f t="shared" si="2"/>
        <v>9089575.4600000009</v>
      </c>
      <c r="H24" s="19">
        <f t="shared" si="2"/>
        <v>9137416.4600000009</v>
      </c>
      <c r="I24" s="19">
        <f t="shared" si="2"/>
        <v>0</v>
      </c>
      <c r="J24" s="20">
        <f t="shared" si="2"/>
        <v>0</v>
      </c>
      <c r="K24" s="20">
        <f t="shared" si="2"/>
        <v>0</v>
      </c>
      <c r="L24" s="20">
        <f t="shared" si="2"/>
        <v>0</v>
      </c>
      <c r="M24" s="51">
        <f t="shared" si="2"/>
        <v>0</v>
      </c>
      <c r="N24" s="51">
        <f t="shared" si="2"/>
        <v>0</v>
      </c>
      <c r="O24" s="51">
        <f>+O25+O26+O27+O28+O29+O30+O31+O32+O33</f>
        <v>0</v>
      </c>
      <c r="P24" s="51">
        <f>+P25+P26+P27+P28+P29+P30+P31+P32+P33</f>
        <v>0</v>
      </c>
      <c r="Q24" s="51">
        <f t="shared" si="1"/>
        <v>35601062.640000001</v>
      </c>
      <c r="R24" s="29"/>
      <c r="S24" s="10"/>
    </row>
    <row r="25" spans="1:31" ht="24.95" customHeight="1" x14ac:dyDescent="0.25">
      <c r="A25" s="22" t="s">
        <v>24</v>
      </c>
      <c r="B25" s="23">
        <v>22849976</v>
      </c>
      <c r="C25" s="24"/>
      <c r="D25" s="25"/>
      <c r="E25" s="2">
        <v>1406886.34</v>
      </c>
      <c r="F25" s="14">
        <v>2162033.7000000002</v>
      </c>
      <c r="G25" s="14">
        <f>+Abril!G35+Abril!G36+Abril!G37+Abril!G38+Abril!G39+Abril!G40+Abril!G41</f>
        <v>2706414.5500000003</v>
      </c>
      <c r="H25" s="2">
        <f>+Abril!H41</f>
        <v>2706414.5500000003</v>
      </c>
      <c r="I25" s="2"/>
      <c r="J25" s="14"/>
      <c r="K25" s="14"/>
      <c r="L25" s="14"/>
      <c r="M25" s="14"/>
      <c r="N25" s="14"/>
      <c r="O25" s="14"/>
      <c r="P25" s="14"/>
      <c r="Q25" s="14">
        <f t="shared" si="1"/>
        <v>8981749.1400000006</v>
      </c>
      <c r="R25" s="25"/>
      <c r="S25" s="10"/>
    </row>
    <row r="26" spans="1:31" ht="24.95" customHeight="1" x14ac:dyDescent="0.25">
      <c r="A26" s="22" t="s">
        <v>25</v>
      </c>
      <c r="B26" s="23">
        <v>14250428</v>
      </c>
      <c r="C26" s="24"/>
      <c r="D26" s="25"/>
      <c r="E26" s="14">
        <v>220872</v>
      </c>
      <c r="F26" s="14">
        <v>69266.720000000001</v>
      </c>
      <c r="G26" s="14">
        <f>+Abril!G42</f>
        <v>201605.18999999994</v>
      </c>
      <c r="H26" s="2">
        <f>+Abril!H43</f>
        <v>201605.18999999994</v>
      </c>
      <c r="I26" s="2"/>
      <c r="J26" s="14"/>
      <c r="K26" s="14"/>
      <c r="L26" s="14"/>
      <c r="M26" s="14"/>
      <c r="N26" s="14"/>
      <c r="O26" s="14"/>
      <c r="P26" s="14"/>
      <c r="Q26" s="14">
        <f t="shared" si="1"/>
        <v>693349.09999999986</v>
      </c>
      <c r="R26" s="25"/>
      <c r="S26" s="10"/>
    </row>
    <row r="27" spans="1:31" ht="24.95" customHeight="1" x14ac:dyDescent="0.25">
      <c r="A27" s="22" t="s">
        <v>26</v>
      </c>
      <c r="B27" s="23">
        <v>9300000</v>
      </c>
      <c r="C27" s="24"/>
      <c r="D27" s="25"/>
      <c r="E27" s="2">
        <v>106855</v>
      </c>
      <c r="F27" s="14">
        <v>174639.97999999998</v>
      </c>
      <c r="G27" s="14">
        <f>+Abril!G44</f>
        <v>432980</v>
      </c>
      <c r="H27" s="2">
        <f>+Abril!H45</f>
        <v>432980</v>
      </c>
      <c r="I27" s="2"/>
      <c r="J27" s="14"/>
      <c r="K27" s="14"/>
      <c r="L27" s="14"/>
      <c r="M27" s="14"/>
      <c r="N27" s="14"/>
      <c r="O27" s="14"/>
      <c r="P27" s="14"/>
      <c r="Q27" s="14">
        <f t="shared" si="1"/>
        <v>1147454.98</v>
      </c>
      <c r="R27" s="25"/>
      <c r="S27" s="10"/>
    </row>
    <row r="28" spans="1:31" ht="24.95" customHeight="1" x14ac:dyDescent="0.25">
      <c r="A28" s="22" t="s">
        <v>27</v>
      </c>
      <c r="B28" s="23">
        <v>3350000</v>
      </c>
      <c r="C28" s="24"/>
      <c r="D28" s="25"/>
      <c r="E28" s="2">
        <v>53955</v>
      </c>
      <c r="F28" s="14">
        <v>20938.48</v>
      </c>
      <c r="G28" s="14">
        <f>+Abril!G46+Abril!G47+Abril!G48</f>
        <v>15525.9</v>
      </c>
      <c r="H28" s="2">
        <f>+Abril!H48</f>
        <v>15525.9</v>
      </c>
      <c r="I28" s="2"/>
      <c r="J28" s="14"/>
      <c r="K28" s="14"/>
      <c r="L28" s="14"/>
      <c r="M28" s="14"/>
      <c r="N28" s="14"/>
      <c r="O28" s="14"/>
      <c r="P28" s="14"/>
      <c r="Q28" s="14">
        <f t="shared" si="1"/>
        <v>105945.27999999998</v>
      </c>
      <c r="R28" s="25"/>
      <c r="S28" s="10"/>
    </row>
    <row r="29" spans="1:31" ht="24.95" customHeight="1" x14ac:dyDescent="0.25">
      <c r="A29" s="22" t="s">
        <v>28</v>
      </c>
      <c r="B29" s="23">
        <v>30001460</v>
      </c>
      <c r="C29" s="24"/>
      <c r="D29" s="25"/>
      <c r="E29" s="2">
        <v>2078963</v>
      </c>
      <c r="F29" s="14">
        <v>2154540.3199999998</v>
      </c>
      <c r="G29" s="14">
        <f>+Abril!G49+Abril!G50+Abril!G51+Abril!G52+Abril!G53+Abril!G54+Abril!G55+Abril!G56</f>
        <v>2206605.9099999997</v>
      </c>
      <c r="H29" s="2">
        <f>+Abril!H55</f>
        <v>2206605.9099999997</v>
      </c>
      <c r="I29" s="2"/>
      <c r="J29" s="14"/>
      <c r="K29" s="14"/>
      <c r="L29" s="14"/>
      <c r="M29" s="14"/>
      <c r="N29" s="14"/>
      <c r="O29" s="14"/>
      <c r="P29" s="14"/>
      <c r="Q29" s="14">
        <f t="shared" si="1"/>
        <v>8646715.1400000006</v>
      </c>
      <c r="R29" s="25"/>
      <c r="S29" s="10"/>
    </row>
    <row r="30" spans="1:31" ht="24.95" customHeight="1" x14ac:dyDescent="0.25">
      <c r="A30" s="22" t="s">
        <v>29</v>
      </c>
      <c r="B30" s="23">
        <v>48018000</v>
      </c>
      <c r="C30" s="24"/>
      <c r="D30" s="25"/>
      <c r="E30" s="2">
        <v>2715626</v>
      </c>
      <c r="F30" s="14">
        <v>3509035.84</v>
      </c>
      <c r="G30" s="14">
        <f>+Abril!G59</f>
        <v>2638937.8200000003</v>
      </c>
      <c r="H30" s="2">
        <f>+Abril!H59</f>
        <v>2638937.8200000003</v>
      </c>
      <c r="I30" s="2"/>
      <c r="J30" s="14"/>
      <c r="K30" s="14"/>
      <c r="L30" s="14"/>
      <c r="M30" s="14"/>
      <c r="N30" s="14"/>
      <c r="O30" s="14"/>
      <c r="P30" s="14"/>
      <c r="Q30" s="14">
        <f t="shared" si="1"/>
        <v>11502537.48</v>
      </c>
      <c r="R30" s="25"/>
      <c r="S30" s="10"/>
    </row>
    <row r="31" spans="1:31" ht="39.75" customHeight="1" x14ac:dyDescent="0.25">
      <c r="A31" s="22" t="s">
        <v>30</v>
      </c>
      <c r="B31" s="23">
        <v>2794000</v>
      </c>
      <c r="C31" s="24"/>
      <c r="D31" s="25"/>
      <c r="E31" s="2">
        <v>69878</v>
      </c>
      <c r="F31" s="14">
        <v>354297.88</v>
      </c>
      <c r="G31" s="14">
        <f>+Abril!G72</f>
        <v>109176.41</v>
      </c>
      <c r="H31" s="2">
        <f>+Abril!H74</f>
        <v>109176.41</v>
      </c>
      <c r="I31" s="2"/>
      <c r="J31" s="14"/>
      <c r="K31" s="14"/>
      <c r="L31" s="14"/>
      <c r="M31" s="14"/>
      <c r="N31" s="14"/>
      <c r="O31" s="30"/>
      <c r="P31" s="30"/>
      <c r="Q31" s="14">
        <f t="shared" si="1"/>
        <v>642528.70000000007</v>
      </c>
      <c r="R31" s="25"/>
      <c r="S31" s="10"/>
    </row>
    <row r="32" spans="1:31" ht="51.75" customHeight="1" x14ac:dyDescent="0.25">
      <c r="A32" s="22" t="s">
        <v>31</v>
      </c>
      <c r="B32" s="23">
        <v>105166689</v>
      </c>
      <c r="C32" s="24"/>
      <c r="D32" s="25"/>
      <c r="E32" s="2">
        <v>1107596</v>
      </c>
      <c r="F32" s="14">
        <v>942551.07000000007</v>
      </c>
      <c r="G32" s="14">
        <f>+Abril!G77+Abril!G82+Abril!G87+Abril!G89+Abril!G90+Abril!G91+Abril!G92+Abril!G93</f>
        <v>563248.37</v>
      </c>
      <c r="H32" s="2">
        <f>+Abril!H97</f>
        <v>611089.37</v>
      </c>
      <c r="I32" s="2"/>
      <c r="J32" s="14"/>
      <c r="K32" s="14"/>
      <c r="L32" s="14"/>
      <c r="M32" s="14"/>
      <c r="N32" s="14"/>
      <c r="O32" s="14"/>
      <c r="P32" s="14"/>
      <c r="Q32" s="14">
        <f t="shared" si="1"/>
        <v>3224484.81</v>
      </c>
      <c r="R32" s="25"/>
      <c r="S32" s="10"/>
    </row>
    <row r="33" spans="1:19" ht="24.95" customHeight="1" x14ac:dyDescent="0.25">
      <c r="A33" s="22" t="s">
        <v>32</v>
      </c>
      <c r="B33" s="23">
        <v>4388000</v>
      </c>
      <c r="C33" s="24"/>
      <c r="D33" s="25"/>
      <c r="E33" s="2">
        <f>57324</f>
        <v>57324</v>
      </c>
      <c r="F33" s="14">
        <v>168811.39</v>
      </c>
      <c r="G33" s="14">
        <f>+Abril!G99</f>
        <v>215081.30999999997</v>
      </c>
      <c r="H33" s="2">
        <f>+Abril!H100</f>
        <v>215081.30999999997</v>
      </c>
      <c r="I33" s="2"/>
      <c r="J33" s="14"/>
      <c r="K33" s="14"/>
      <c r="L33" s="14"/>
      <c r="N33" s="14"/>
      <c r="O33" s="14"/>
      <c r="P33" s="14"/>
      <c r="Q33" s="14">
        <f t="shared" si="1"/>
        <v>656298.00999999989</v>
      </c>
      <c r="R33" s="25"/>
      <c r="S33" s="10"/>
    </row>
    <row r="34" spans="1:19" ht="24.95" customHeight="1" x14ac:dyDescent="0.25">
      <c r="A34" s="15" t="s">
        <v>33</v>
      </c>
      <c r="B34" s="28">
        <f>+B35+B36+B38+B37+B39+B40+B41+B42+B43</f>
        <v>51509608</v>
      </c>
      <c r="C34" s="17">
        <f>+C35+C36+C37+C38+C39+C40+C41+C42+C43</f>
        <v>0</v>
      </c>
      <c r="D34" s="29"/>
      <c r="E34" s="19">
        <f>+E35+E36+E37+E38+E39+E40+E41+E42+E43</f>
        <v>1305455</v>
      </c>
      <c r="F34" s="19">
        <f t="shared" ref="F34:P34" si="3">+F35+F36+F37+F38+F39+F40+F41+F42+F43</f>
        <v>2089455.3000000003</v>
      </c>
      <c r="G34" s="19">
        <f t="shared" si="3"/>
        <v>1231147.3199999998</v>
      </c>
      <c r="H34" s="19">
        <f t="shared" si="3"/>
        <v>1517075.02</v>
      </c>
      <c r="I34" s="19">
        <f t="shared" si="3"/>
        <v>0</v>
      </c>
      <c r="J34" s="20">
        <f t="shared" si="3"/>
        <v>0</v>
      </c>
      <c r="K34" s="20">
        <f t="shared" si="3"/>
        <v>0</v>
      </c>
      <c r="L34" s="20">
        <f t="shared" si="3"/>
        <v>0</v>
      </c>
      <c r="M34" s="20">
        <f t="shared" si="3"/>
        <v>0</v>
      </c>
      <c r="N34" s="20">
        <f t="shared" si="3"/>
        <v>0</v>
      </c>
      <c r="O34" s="20">
        <f t="shared" si="3"/>
        <v>0</v>
      </c>
      <c r="P34" s="20">
        <f t="shared" si="3"/>
        <v>0</v>
      </c>
      <c r="Q34" s="20">
        <f t="shared" si="1"/>
        <v>6143132.6400000006</v>
      </c>
      <c r="R34" s="29"/>
      <c r="S34" s="10"/>
    </row>
    <row r="35" spans="1:19" ht="24.95" customHeight="1" x14ac:dyDescent="0.25">
      <c r="A35" s="22" t="s">
        <v>34</v>
      </c>
      <c r="B35" s="23">
        <v>5417940</v>
      </c>
      <c r="C35" s="24"/>
      <c r="D35" s="25"/>
      <c r="E35" s="2">
        <v>36375</v>
      </c>
      <c r="F35" s="14">
        <v>163343.95000000001</v>
      </c>
      <c r="G35" s="14">
        <f>+Abril!G102+Abril!G105</f>
        <v>760.8</v>
      </c>
      <c r="H35" s="2">
        <f>+Abril!H107</f>
        <v>21791.899999999998</v>
      </c>
      <c r="I35" s="2"/>
      <c r="J35" s="14"/>
      <c r="K35" s="14"/>
      <c r="L35" s="14"/>
      <c r="M35" s="14"/>
      <c r="N35" s="14"/>
      <c r="O35" s="14"/>
      <c r="P35" s="14"/>
      <c r="Q35" s="14">
        <f t="shared" si="1"/>
        <v>222271.65</v>
      </c>
      <c r="R35" s="25"/>
      <c r="S35" s="10"/>
    </row>
    <row r="36" spans="1:19" ht="24.95" customHeight="1" x14ac:dyDescent="0.25">
      <c r="A36" s="22" t="s">
        <v>35</v>
      </c>
      <c r="B36" s="23">
        <v>3828140</v>
      </c>
      <c r="C36" s="24"/>
      <c r="D36" s="25"/>
      <c r="E36" s="2">
        <v>0</v>
      </c>
      <c r="F36" s="14">
        <v>0</v>
      </c>
      <c r="G36" s="14"/>
      <c r="H36" s="2"/>
      <c r="I36" s="2"/>
      <c r="J36" s="14"/>
      <c r="K36" s="14"/>
      <c r="L36" s="14"/>
      <c r="M36" s="14"/>
      <c r="N36" s="14"/>
      <c r="O36" s="14"/>
      <c r="P36" s="14"/>
      <c r="Q36" s="14">
        <f t="shared" si="1"/>
        <v>0</v>
      </c>
      <c r="R36" s="25"/>
      <c r="S36" s="10"/>
    </row>
    <row r="37" spans="1:19" ht="24.95" customHeight="1" x14ac:dyDescent="0.25">
      <c r="A37" s="22" t="s">
        <v>36</v>
      </c>
      <c r="B37" s="23">
        <v>5460193</v>
      </c>
      <c r="C37" s="24"/>
      <c r="D37" s="25"/>
      <c r="E37" s="2">
        <v>18350</v>
      </c>
      <c r="F37" s="14">
        <v>70231.78</v>
      </c>
      <c r="G37" s="14">
        <f>+Abril!G117</f>
        <v>0</v>
      </c>
      <c r="H37" s="2">
        <f>+Abril!H119</f>
        <v>128438.66</v>
      </c>
      <c r="I37" s="2"/>
      <c r="J37" s="14"/>
      <c r="K37" s="14"/>
      <c r="L37" s="14"/>
      <c r="M37" s="14"/>
      <c r="N37" s="14"/>
      <c r="O37" s="14"/>
      <c r="P37" s="14"/>
      <c r="Q37" s="14">
        <f t="shared" si="1"/>
        <v>217020.44</v>
      </c>
      <c r="R37" s="25"/>
      <c r="S37" s="10"/>
    </row>
    <row r="38" spans="1:19" ht="24.95" customHeight="1" x14ac:dyDescent="0.25">
      <c r="A38" s="22" t="s">
        <v>37</v>
      </c>
      <c r="B38" s="23">
        <v>55521</v>
      </c>
      <c r="C38" s="24"/>
      <c r="D38" s="25"/>
      <c r="E38" s="2">
        <v>129887</v>
      </c>
      <c r="F38" s="14">
        <v>0</v>
      </c>
      <c r="G38" s="14">
        <f>+Abril!G119</f>
        <v>0</v>
      </c>
      <c r="H38" s="14"/>
      <c r="I38" s="14"/>
      <c r="J38" s="14"/>
      <c r="K38" s="14"/>
      <c r="L38" s="14"/>
      <c r="M38" s="14"/>
      <c r="N38" s="14"/>
      <c r="O38" s="14"/>
      <c r="P38" s="14"/>
      <c r="Q38" s="14">
        <f t="shared" si="1"/>
        <v>129887</v>
      </c>
      <c r="R38" s="25"/>
      <c r="S38" s="10"/>
    </row>
    <row r="39" spans="1:19" ht="24.95" customHeight="1" x14ac:dyDescent="0.25">
      <c r="A39" s="22" t="s">
        <v>38</v>
      </c>
      <c r="B39" s="23">
        <v>607200</v>
      </c>
      <c r="C39" s="24"/>
      <c r="D39" s="25"/>
      <c r="E39" s="2">
        <v>0</v>
      </c>
      <c r="F39" s="14">
        <v>88614.81</v>
      </c>
      <c r="G39" s="14">
        <f>+Abril!G123</f>
        <v>0</v>
      </c>
      <c r="H39" s="14">
        <f>+Abril!H124</f>
        <v>77194.94</v>
      </c>
      <c r="I39" s="14"/>
      <c r="J39" s="14"/>
      <c r="K39" s="14"/>
      <c r="L39" s="14"/>
      <c r="M39" s="14"/>
      <c r="N39" s="14"/>
      <c r="O39" s="14"/>
      <c r="P39" s="14"/>
      <c r="Q39" s="14">
        <f t="shared" si="1"/>
        <v>165809.75</v>
      </c>
      <c r="R39" s="25"/>
      <c r="S39" s="10"/>
    </row>
    <row r="40" spans="1:19" ht="35.25" customHeight="1" x14ac:dyDescent="0.25">
      <c r="A40" s="22" t="s">
        <v>39</v>
      </c>
      <c r="B40" s="23">
        <v>255540</v>
      </c>
      <c r="C40" s="24"/>
      <c r="D40" s="25"/>
      <c r="E40" s="2">
        <v>0</v>
      </c>
      <c r="F40" s="14">
        <v>4241.3900000000003</v>
      </c>
      <c r="G40" s="14">
        <f>+Abril!G133</f>
        <v>0</v>
      </c>
      <c r="H40" s="2">
        <f>+Abril!H138</f>
        <v>3293</v>
      </c>
      <c r="I40" s="2"/>
      <c r="J40" s="14"/>
      <c r="K40" s="14"/>
      <c r="L40" s="14"/>
      <c r="M40" s="14"/>
      <c r="N40" s="14"/>
      <c r="O40" s="14"/>
      <c r="P40" s="14"/>
      <c r="Q40" s="14">
        <f t="shared" si="1"/>
        <v>7534.39</v>
      </c>
      <c r="R40" s="25"/>
      <c r="S40" s="10"/>
    </row>
    <row r="41" spans="1:19" ht="33.75" customHeight="1" x14ac:dyDescent="0.25">
      <c r="A41" s="22" t="s">
        <v>40</v>
      </c>
      <c r="B41" s="23">
        <v>15957000</v>
      </c>
      <c r="C41" s="24"/>
      <c r="D41" s="25"/>
      <c r="E41" s="2">
        <v>883964</v>
      </c>
      <c r="F41" s="14">
        <v>961726</v>
      </c>
      <c r="G41" s="14">
        <f>+Abril!G139+Abril!G140+Abril!G141+Abril!G147</f>
        <v>834352.7</v>
      </c>
      <c r="H41" s="2">
        <f>+Abril!H152</f>
        <v>849494.7</v>
      </c>
      <c r="I41" s="2"/>
      <c r="J41" s="14"/>
      <c r="K41" s="14"/>
      <c r="L41" s="14"/>
      <c r="M41" s="14"/>
      <c r="N41" s="14"/>
      <c r="O41" s="14"/>
      <c r="P41" s="14"/>
      <c r="Q41" s="14">
        <f t="shared" si="1"/>
        <v>3529537.4000000004</v>
      </c>
      <c r="R41" s="25"/>
      <c r="S41" s="10"/>
    </row>
    <row r="42" spans="1:19" ht="35.25" customHeight="1" x14ac:dyDescent="0.25">
      <c r="A42" s="22" t="s">
        <v>41</v>
      </c>
      <c r="B42" s="23">
        <v>0</v>
      </c>
      <c r="C42" s="24"/>
      <c r="D42" s="25"/>
      <c r="E42" s="2">
        <v>0</v>
      </c>
      <c r="F42" s="14">
        <v>0</v>
      </c>
      <c r="G42" s="14"/>
      <c r="J42" s="14"/>
      <c r="K42" s="14"/>
      <c r="L42" s="14"/>
      <c r="Q42" s="49">
        <f t="shared" si="1"/>
        <v>0</v>
      </c>
      <c r="R42" s="25"/>
      <c r="S42" s="10"/>
    </row>
    <row r="43" spans="1:19" ht="24.95" customHeight="1" x14ac:dyDescent="0.25">
      <c r="A43" s="22" t="s">
        <v>42</v>
      </c>
      <c r="B43" s="23">
        <f>1540819+18387255</f>
        <v>19928074</v>
      </c>
      <c r="C43" s="24"/>
      <c r="D43" s="25"/>
      <c r="E43" s="2">
        <v>236879</v>
      </c>
      <c r="F43" s="14">
        <v>801297.37</v>
      </c>
      <c r="G43" s="14">
        <f>+Abril!G152+Abril!G153+Abril!G154+Abril!G155+Abril!G156+Abril!G157+Abril!G158+Abril!G159+Abril!G160+Abril!G161+Abril!G162+Abril!G165</f>
        <v>396033.81999999995</v>
      </c>
      <c r="H43" s="2">
        <f>+Abril!H167</f>
        <v>436861.81999999995</v>
      </c>
      <c r="I43" s="2"/>
      <c r="J43" s="14"/>
      <c r="K43" s="14"/>
      <c r="L43" s="14"/>
      <c r="M43" s="14"/>
      <c r="N43" s="14"/>
      <c r="O43" s="14"/>
      <c r="P43" s="14"/>
      <c r="Q43" s="14">
        <f t="shared" si="1"/>
        <v>1871072.0099999998</v>
      </c>
      <c r="R43" s="25"/>
      <c r="S43" s="10"/>
    </row>
    <row r="44" spans="1:19" ht="24.95" customHeight="1" x14ac:dyDescent="0.25">
      <c r="A44" s="15" t="s">
        <v>43</v>
      </c>
      <c r="B44" s="28">
        <f>+B45+B46+B47+B48+B49+B50+B51</f>
        <v>31062930</v>
      </c>
      <c r="C44" s="17">
        <f>+C45+C46+C47+C48+C49+C50+C51</f>
        <v>0</v>
      </c>
      <c r="D44" s="29"/>
      <c r="E44" s="19">
        <f>+E45+E46+E47+E48+E49+E50+E51</f>
        <v>139161</v>
      </c>
      <c r="F44" s="19">
        <f t="shared" ref="F44:P44" si="4">+F45+F46+F47+F48+F49+F50+F51</f>
        <v>414091.62</v>
      </c>
      <c r="G44" s="19">
        <f t="shared" si="4"/>
        <v>0</v>
      </c>
      <c r="H44" s="19">
        <f t="shared" si="4"/>
        <v>381223.8</v>
      </c>
      <c r="I44" s="19">
        <f t="shared" si="4"/>
        <v>0</v>
      </c>
      <c r="J44" s="20">
        <f t="shared" si="4"/>
        <v>0</v>
      </c>
      <c r="K44" s="20">
        <f t="shared" si="4"/>
        <v>0</v>
      </c>
      <c r="L44" s="20">
        <f t="shared" si="4"/>
        <v>0</v>
      </c>
      <c r="M44" s="20">
        <f t="shared" si="4"/>
        <v>0</v>
      </c>
      <c r="N44" s="20">
        <f t="shared" si="4"/>
        <v>0</v>
      </c>
      <c r="O44" s="20">
        <f t="shared" si="4"/>
        <v>0</v>
      </c>
      <c r="P44" s="20">
        <f t="shared" si="4"/>
        <v>0</v>
      </c>
      <c r="Q44" s="20">
        <f t="shared" si="1"/>
        <v>934476.41999999993</v>
      </c>
      <c r="R44" s="29"/>
      <c r="S44" s="10"/>
    </row>
    <row r="45" spans="1:19" ht="27.75" customHeight="1" x14ac:dyDescent="0.25">
      <c r="A45" s="22" t="s">
        <v>44</v>
      </c>
      <c r="B45" s="23">
        <v>27792780</v>
      </c>
      <c r="C45" s="24"/>
      <c r="D45" s="25"/>
      <c r="E45" s="2">
        <v>139161</v>
      </c>
      <c r="F45" s="14">
        <v>414091.62</v>
      </c>
      <c r="G45" s="14">
        <f>+Abril!G169</f>
        <v>0</v>
      </c>
      <c r="H45" s="14">
        <f>+Abril!H173</f>
        <v>381223.8</v>
      </c>
      <c r="I45" s="14"/>
      <c r="J45" s="14"/>
      <c r="K45" s="14"/>
      <c r="L45" s="14"/>
      <c r="M45" s="14"/>
      <c r="N45" s="14"/>
      <c r="O45" s="14"/>
      <c r="P45" s="14"/>
      <c r="Q45" s="14">
        <f t="shared" si="1"/>
        <v>934476.41999999993</v>
      </c>
      <c r="R45" s="25"/>
      <c r="S45" s="10"/>
    </row>
    <row r="46" spans="1:19" ht="33.75" customHeight="1" x14ac:dyDescent="0.25">
      <c r="A46" s="22" t="s">
        <v>45</v>
      </c>
      <c r="B46" s="23">
        <v>2700000</v>
      </c>
      <c r="C46" s="24"/>
      <c r="D46" s="25"/>
      <c r="E46" s="2">
        <v>0</v>
      </c>
      <c r="F46" s="2">
        <v>0</v>
      </c>
      <c r="G46" s="14"/>
      <c r="J46" s="14"/>
      <c r="K46" s="14"/>
      <c r="L46" s="14"/>
      <c r="Q46" s="49">
        <f t="shared" si="1"/>
        <v>0</v>
      </c>
      <c r="R46" s="25"/>
      <c r="S46" s="10"/>
    </row>
    <row r="47" spans="1:19" ht="30" customHeight="1" x14ac:dyDescent="0.25">
      <c r="A47" s="22" t="s">
        <v>46</v>
      </c>
      <c r="B47" s="23"/>
      <c r="C47" s="24"/>
      <c r="D47" s="25"/>
      <c r="E47" s="2">
        <v>0</v>
      </c>
      <c r="F47" s="2">
        <v>0</v>
      </c>
      <c r="G47" s="14"/>
      <c r="J47" s="14"/>
      <c r="K47" s="14"/>
      <c r="L47" s="14"/>
      <c r="Q47" s="49">
        <f t="shared" si="1"/>
        <v>0</v>
      </c>
      <c r="R47" s="25"/>
      <c r="S47" s="10"/>
    </row>
    <row r="48" spans="1:19" ht="33" customHeight="1" x14ac:dyDescent="0.25">
      <c r="A48" s="22" t="s">
        <v>47</v>
      </c>
      <c r="B48" s="23"/>
      <c r="C48" s="24"/>
      <c r="D48" s="25"/>
      <c r="E48" s="2">
        <v>0</v>
      </c>
      <c r="F48" s="2">
        <v>0</v>
      </c>
      <c r="G48" s="14"/>
      <c r="J48" s="14"/>
      <c r="K48" s="14"/>
      <c r="L48" s="14"/>
      <c r="Q48" s="49">
        <f t="shared" si="1"/>
        <v>0</v>
      </c>
      <c r="R48" s="25"/>
      <c r="S48" s="10"/>
    </row>
    <row r="49" spans="1:19" ht="32.25" customHeight="1" x14ac:dyDescent="0.25">
      <c r="A49" s="22" t="s">
        <v>48</v>
      </c>
      <c r="B49" s="23"/>
      <c r="C49" s="24"/>
      <c r="D49" s="25"/>
      <c r="E49" s="2">
        <v>0</v>
      </c>
      <c r="F49" s="2">
        <v>0</v>
      </c>
      <c r="G49" s="14"/>
      <c r="J49" s="14"/>
      <c r="K49" s="14"/>
      <c r="L49" s="14"/>
      <c r="Q49" s="49">
        <f t="shared" si="1"/>
        <v>0</v>
      </c>
      <c r="R49" s="25"/>
      <c r="S49" s="10"/>
    </row>
    <row r="50" spans="1:19" ht="24.95" customHeight="1" x14ac:dyDescent="0.25">
      <c r="A50" s="22" t="s">
        <v>49</v>
      </c>
      <c r="B50" s="23">
        <v>570150</v>
      </c>
      <c r="C50" s="24"/>
      <c r="D50" s="25"/>
      <c r="E50" s="2">
        <v>0</v>
      </c>
      <c r="F50" s="2">
        <v>0</v>
      </c>
      <c r="G50" s="14"/>
      <c r="J50" s="14"/>
      <c r="K50" s="14"/>
      <c r="L50" s="14"/>
      <c r="Q50" s="49">
        <f t="shared" si="1"/>
        <v>0</v>
      </c>
      <c r="R50" s="25"/>
      <c r="S50" s="10"/>
    </row>
    <row r="51" spans="1:19" ht="28.5" customHeight="1" x14ac:dyDescent="0.25">
      <c r="A51" s="22" t="s">
        <v>50</v>
      </c>
      <c r="B51" s="23"/>
      <c r="C51" s="24"/>
      <c r="D51" s="25"/>
      <c r="E51" s="2">
        <v>0</v>
      </c>
      <c r="F51" s="2">
        <v>0</v>
      </c>
      <c r="G51" s="14"/>
      <c r="J51" s="14"/>
      <c r="K51" s="14"/>
      <c r="L51" s="14"/>
      <c r="O51" s="26"/>
      <c r="P51" s="26"/>
      <c r="Q51" s="49">
        <f t="shared" si="1"/>
        <v>0</v>
      </c>
      <c r="R51" s="25"/>
      <c r="S51" s="10"/>
    </row>
    <row r="52" spans="1:19" ht="24.95" customHeight="1" x14ac:dyDescent="0.25">
      <c r="A52" s="15" t="s">
        <v>51</v>
      </c>
      <c r="B52" s="28">
        <f>+B53+B54+B55+B56+B57+B58+B59</f>
        <v>0</v>
      </c>
      <c r="C52" s="24"/>
      <c r="D52" s="25"/>
      <c r="E52" s="19">
        <f>+E53+E54+E55+E56+E57+E58+E59</f>
        <v>0</v>
      </c>
      <c r="F52" s="14">
        <f t="shared" ref="F52:K52" si="5">+F53+F54+F55+F56+F57+F58+F59</f>
        <v>0</v>
      </c>
      <c r="G52" s="14">
        <f t="shared" si="5"/>
        <v>0</v>
      </c>
      <c r="H52" s="14">
        <f t="shared" si="5"/>
        <v>0</v>
      </c>
      <c r="I52" s="14">
        <f t="shared" si="5"/>
        <v>0</v>
      </c>
      <c r="J52" s="14">
        <f t="shared" si="5"/>
        <v>0</v>
      </c>
      <c r="K52" s="14">
        <f t="shared" si="5"/>
        <v>0</v>
      </c>
      <c r="L52" s="14"/>
      <c r="M52" s="14">
        <f t="shared" ref="M52:O52" si="6">+M53+M54+M55+M56+M57+M58+M59</f>
        <v>0</v>
      </c>
      <c r="N52" s="14">
        <f t="shared" si="6"/>
        <v>0</v>
      </c>
      <c r="O52" s="14">
        <f t="shared" si="6"/>
        <v>0</v>
      </c>
      <c r="P52" s="14"/>
      <c r="Q52" s="14">
        <f t="shared" si="1"/>
        <v>0</v>
      </c>
      <c r="R52" s="25"/>
      <c r="S52" s="10"/>
    </row>
    <row r="53" spans="1:19" ht="24.95" customHeight="1" x14ac:dyDescent="0.25">
      <c r="A53" s="22" t="s">
        <v>52</v>
      </c>
      <c r="B53" s="23"/>
      <c r="C53" s="24"/>
      <c r="D53" s="25"/>
      <c r="E53" s="2">
        <v>0</v>
      </c>
      <c r="F53" s="19">
        <f>+F54+F55+F56+F57+F58+F59+F60</f>
        <v>0</v>
      </c>
      <c r="G53" s="14"/>
      <c r="H53" s="14"/>
      <c r="I53" s="14"/>
      <c r="J53" s="14"/>
      <c r="K53" s="14"/>
      <c r="L53" s="14"/>
      <c r="Q53" s="49">
        <f t="shared" si="1"/>
        <v>0</v>
      </c>
      <c r="R53" s="25"/>
      <c r="S53" s="10"/>
    </row>
    <row r="54" spans="1:19" ht="30" customHeight="1" x14ac:dyDescent="0.25">
      <c r="A54" s="22" t="s">
        <v>53</v>
      </c>
      <c r="B54" s="23"/>
      <c r="C54" s="24"/>
      <c r="D54" s="25"/>
      <c r="E54" s="19">
        <f t="shared" ref="E54" si="7">+E55+E56+E57+E58+E59+E60+E61</f>
        <v>0</v>
      </c>
      <c r="F54" s="2">
        <v>0</v>
      </c>
      <c r="G54" s="14"/>
      <c r="H54" s="14"/>
      <c r="I54" s="14"/>
      <c r="J54" s="14"/>
      <c r="K54" s="14"/>
      <c r="L54" s="14"/>
      <c r="Q54" s="49">
        <f t="shared" si="1"/>
        <v>0</v>
      </c>
      <c r="R54" s="25"/>
      <c r="S54" s="10"/>
    </row>
    <row r="55" spans="1:19" ht="28.5" customHeight="1" x14ac:dyDescent="0.25">
      <c r="A55" s="22" t="s">
        <v>54</v>
      </c>
      <c r="B55" s="23"/>
      <c r="C55" s="24"/>
      <c r="D55" s="25"/>
      <c r="E55" s="2">
        <v>0</v>
      </c>
      <c r="F55" s="19">
        <f>+F56+F57+F58+F59+F60+F61+F62</f>
        <v>0</v>
      </c>
      <c r="G55" s="14"/>
      <c r="H55" s="14"/>
      <c r="I55" s="14"/>
      <c r="J55" s="14"/>
      <c r="K55" s="14"/>
      <c r="L55" s="14"/>
      <c r="Q55" s="49">
        <f t="shared" si="1"/>
        <v>0</v>
      </c>
      <c r="R55" s="25"/>
      <c r="S55" s="10"/>
    </row>
    <row r="56" spans="1:19" ht="33.75" customHeight="1" x14ac:dyDescent="0.25">
      <c r="A56" s="22" t="s">
        <v>55</v>
      </c>
      <c r="B56" s="23"/>
      <c r="C56" s="24"/>
      <c r="D56" s="25"/>
      <c r="E56" s="19">
        <f t="shared" ref="E56" si="8">+E57+E58+E59+E60+E61+E62+E63</f>
        <v>0</v>
      </c>
      <c r="F56" s="2">
        <v>0</v>
      </c>
      <c r="G56" s="14"/>
      <c r="H56" s="14"/>
      <c r="I56" s="14"/>
      <c r="J56" s="14"/>
      <c r="K56" s="14"/>
      <c r="L56" s="14"/>
      <c r="Q56" s="49">
        <f t="shared" si="1"/>
        <v>0</v>
      </c>
      <c r="R56" s="25"/>
      <c r="S56" s="10"/>
    </row>
    <row r="57" spans="1:19" ht="30" customHeight="1" x14ac:dyDescent="0.25">
      <c r="A57" s="22" t="s">
        <v>56</v>
      </c>
      <c r="B57" s="23"/>
      <c r="C57" s="24"/>
      <c r="D57" s="25"/>
      <c r="E57" s="2">
        <v>0</v>
      </c>
      <c r="F57" s="19">
        <f>+F58+F59+F60+F61+F62+F63+F64</f>
        <v>0</v>
      </c>
      <c r="G57" s="14"/>
      <c r="H57" s="14"/>
      <c r="I57" s="14"/>
      <c r="J57" s="14"/>
      <c r="K57" s="14"/>
      <c r="L57" s="14"/>
      <c r="Q57" s="49">
        <f t="shared" si="1"/>
        <v>0</v>
      </c>
      <c r="R57" s="25"/>
      <c r="S57" s="10"/>
    </row>
    <row r="58" spans="1:19" ht="24.95" customHeight="1" x14ac:dyDescent="0.25">
      <c r="A58" s="22" t="s">
        <v>57</v>
      </c>
      <c r="B58" s="23"/>
      <c r="C58" s="24"/>
      <c r="D58" s="25"/>
      <c r="E58" s="19">
        <f t="shared" ref="E58" si="9">+E59+E60+E61+E62+E63+E64+E65</f>
        <v>0</v>
      </c>
      <c r="F58" s="2">
        <v>0</v>
      </c>
      <c r="G58" s="14"/>
      <c r="H58" s="14"/>
      <c r="I58" s="14"/>
      <c r="J58" s="14"/>
      <c r="K58" s="14"/>
      <c r="L58" s="14"/>
      <c r="Q58" s="49">
        <f t="shared" si="1"/>
        <v>0</v>
      </c>
      <c r="R58" s="25"/>
      <c r="S58" s="10"/>
    </row>
    <row r="59" spans="1:19" ht="33.75" customHeight="1" x14ac:dyDescent="0.25">
      <c r="A59" s="22" t="s">
        <v>58</v>
      </c>
      <c r="B59" s="23"/>
      <c r="C59" s="24"/>
      <c r="D59" s="25"/>
      <c r="E59" s="2">
        <v>0</v>
      </c>
      <c r="F59" s="19">
        <f>+F60+F61+F62+F63+F64+F65+F66</f>
        <v>0</v>
      </c>
      <c r="G59" s="14"/>
      <c r="H59" s="14"/>
      <c r="I59" s="14"/>
      <c r="J59" s="14"/>
      <c r="K59" s="14"/>
      <c r="L59" s="14"/>
      <c r="Q59" s="49">
        <f t="shared" si="1"/>
        <v>0</v>
      </c>
      <c r="R59" s="25"/>
      <c r="S59" s="10"/>
    </row>
    <row r="60" spans="1:19" ht="39.75" customHeight="1" x14ac:dyDescent="0.25">
      <c r="A60" s="15" t="s">
        <v>59</v>
      </c>
      <c r="B60" s="28">
        <f>+B61+B62+B63+B64+B65+B66+B67+B68+B69</f>
        <v>106734388</v>
      </c>
      <c r="C60" s="17">
        <f>+C61+C62+C63+C64+C65+C66+C67+C68+C69</f>
        <v>0</v>
      </c>
      <c r="D60" s="29"/>
      <c r="E60" s="19">
        <f>+E61+E62+E63+E64+E65+E66+E67+E68+E69</f>
        <v>0</v>
      </c>
      <c r="F60" s="2">
        <v>0</v>
      </c>
      <c r="G60" s="19">
        <f>+G61+G62+G63+G64+G65+G66+G67+G68+G69</f>
        <v>29547.200000000001</v>
      </c>
      <c r="H60" s="19">
        <f>+H61+H62+H63+H64+H65+H66+H67+H68+H69</f>
        <v>0</v>
      </c>
      <c r="I60" s="19">
        <f t="shared" ref="I60:P60" si="10">+I61+I62+I63+I64+I65+I66+I67+I68+I69</f>
        <v>0</v>
      </c>
      <c r="J60" s="20">
        <f t="shared" si="10"/>
        <v>0</v>
      </c>
      <c r="K60" s="20">
        <f t="shared" si="10"/>
        <v>0</v>
      </c>
      <c r="L60" s="20">
        <f t="shared" si="10"/>
        <v>0</v>
      </c>
      <c r="M60" s="20">
        <f t="shared" si="10"/>
        <v>0</v>
      </c>
      <c r="N60" s="20">
        <f t="shared" si="10"/>
        <v>0</v>
      </c>
      <c r="O60" s="20">
        <f t="shared" si="10"/>
        <v>0</v>
      </c>
      <c r="P60" s="20">
        <f t="shared" si="10"/>
        <v>0</v>
      </c>
      <c r="Q60" s="20">
        <f t="shared" si="1"/>
        <v>29547.200000000001</v>
      </c>
      <c r="R60" s="29"/>
      <c r="S60" s="10"/>
    </row>
    <row r="61" spans="1:19" ht="24.95" customHeight="1" x14ac:dyDescent="0.25">
      <c r="A61" s="22" t="s">
        <v>60</v>
      </c>
      <c r="B61" s="23">
        <v>17187086</v>
      </c>
      <c r="C61" s="24"/>
      <c r="D61" s="25"/>
      <c r="E61" s="2"/>
      <c r="F61" s="2"/>
      <c r="G61" s="2">
        <v>29547.200000000001</v>
      </c>
      <c r="H61" s="14"/>
      <c r="I61" s="14"/>
      <c r="J61" s="14"/>
      <c r="K61" s="14"/>
      <c r="L61" s="14"/>
      <c r="M61" s="14"/>
      <c r="N61" s="14"/>
      <c r="O61" s="14"/>
      <c r="P61" s="14"/>
      <c r="Q61" s="14">
        <f t="shared" si="1"/>
        <v>29547.200000000001</v>
      </c>
      <c r="R61" s="25"/>
      <c r="S61" s="10"/>
    </row>
    <row r="62" spans="1:19" ht="24.95" customHeight="1" x14ac:dyDescent="0.25">
      <c r="A62" s="22" t="s">
        <v>61</v>
      </c>
      <c r="B62" s="23">
        <v>1156340</v>
      </c>
      <c r="C62" s="24"/>
      <c r="D62" s="25"/>
      <c r="E62" s="2"/>
      <c r="F62" s="14"/>
      <c r="G62" s="14"/>
      <c r="H62" s="14"/>
      <c r="J62" s="14"/>
      <c r="K62" s="14"/>
      <c r="L62" s="14"/>
      <c r="M62" s="14"/>
      <c r="N62" s="14"/>
      <c r="O62" s="14"/>
      <c r="P62" s="14"/>
      <c r="Q62" s="49">
        <f t="shared" si="1"/>
        <v>0</v>
      </c>
      <c r="R62" s="25"/>
      <c r="S62" s="10"/>
    </row>
    <row r="63" spans="1:19" ht="31.5" customHeight="1" x14ac:dyDescent="0.25">
      <c r="A63" s="22" t="s">
        <v>62</v>
      </c>
      <c r="B63" s="23">
        <v>139060</v>
      </c>
      <c r="C63" s="24"/>
      <c r="D63" s="25"/>
      <c r="E63" s="2"/>
      <c r="F63" s="14"/>
      <c r="G63" s="14"/>
      <c r="H63" s="14"/>
      <c r="J63" s="14"/>
      <c r="K63" s="14"/>
      <c r="L63" s="14"/>
      <c r="M63" s="14"/>
      <c r="O63" s="14"/>
      <c r="P63" s="14"/>
      <c r="Q63" s="49">
        <f t="shared" si="1"/>
        <v>0</v>
      </c>
      <c r="R63" s="25"/>
      <c r="S63" s="10"/>
    </row>
    <row r="64" spans="1:19" ht="42.75" customHeight="1" x14ac:dyDescent="0.25">
      <c r="A64" s="22" t="s">
        <v>63</v>
      </c>
      <c r="B64" s="23">
        <v>30000000</v>
      </c>
      <c r="C64" s="24"/>
      <c r="D64" s="25"/>
      <c r="E64" s="2"/>
      <c r="F64" s="14"/>
      <c r="G64" s="14"/>
      <c r="H64" s="14"/>
      <c r="I64" s="14"/>
      <c r="J64" s="14"/>
      <c r="K64" s="14"/>
      <c r="L64" s="14"/>
      <c r="M64" s="14"/>
      <c r="O64" s="14"/>
      <c r="P64" s="14"/>
      <c r="Q64" s="14">
        <f t="shared" si="1"/>
        <v>0</v>
      </c>
      <c r="R64" s="25"/>
      <c r="S64" s="10"/>
    </row>
    <row r="65" spans="1:19" ht="24.95" customHeight="1" x14ac:dyDescent="0.25">
      <c r="A65" s="22" t="s">
        <v>64</v>
      </c>
      <c r="B65" s="23">
        <v>7849164</v>
      </c>
      <c r="C65" s="24"/>
      <c r="D65" s="25"/>
      <c r="E65" s="2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49">
        <f t="shared" si="1"/>
        <v>0</v>
      </c>
      <c r="R65" s="25"/>
      <c r="S65" s="10"/>
    </row>
    <row r="66" spans="1:19" ht="24.95" customHeight="1" x14ac:dyDescent="0.25">
      <c r="A66" s="22" t="s">
        <v>65</v>
      </c>
      <c r="B66" s="23">
        <v>1000000</v>
      </c>
      <c r="C66" s="24"/>
      <c r="D66" s="25"/>
      <c r="E66" s="2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49">
        <f t="shared" si="1"/>
        <v>0</v>
      </c>
      <c r="R66" s="25"/>
      <c r="S66" s="10"/>
    </row>
    <row r="67" spans="1:19" ht="24.95" customHeight="1" x14ac:dyDescent="0.25">
      <c r="A67" s="22" t="s">
        <v>66</v>
      </c>
      <c r="B67" s="23"/>
      <c r="C67" s="24"/>
      <c r="D67" s="25"/>
      <c r="E67" s="2"/>
      <c r="F67" s="14"/>
      <c r="G67" s="14"/>
      <c r="J67" s="14"/>
      <c r="K67" s="14"/>
      <c r="L67" s="14"/>
      <c r="N67" s="14"/>
      <c r="O67" s="49"/>
      <c r="Q67" s="49">
        <f t="shared" si="1"/>
        <v>0</v>
      </c>
      <c r="R67" s="25"/>
      <c r="S67" s="10"/>
    </row>
    <row r="68" spans="1:19" ht="24.95" customHeight="1" x14ac:dyDescent="0.25">
      <c r="A68" s="22" t="s">
        <v>67</v>
      </c>
      <c r="B68" s="23">
        <v>48647738</v>
      </c>
      <c r="C68" s="24"/>
      <c r="D68" s="25"/>
      <c r="E68" s="2"/>
      <c r="F68" s="14"/>
      <c r="G68" s="14"/>
      <c r="J68" s="14"/>
      <c r="K68" s="14"/>
      <c r="L68" s="14"/>
      <c r="O68" s="14"/>
      <c r="P68" s="14"/>
      <c r="Q68" s="49">
        <f t="shared" si="1"/>
        <v>0</v>
      </c>
      <c r="R68" s="25"/>
      <c r="S68" s="10"/>
    </row>
    <row r="69" spans="1:19" ht="30" customHeight="1" x14ac:dyDescent="0.25">
      <c r="A69" s="22" t="s">
        <v>68</v>
      </c>
      <c r="B69" s="23">
        <v>755000</v>
      </c>
      <c r="C69" s="24"/>
      <c r="D69" s="25"/>
      <c r="E69" s="2">
        <f>+E70+E71+E72+E73+E74</f>
        <v>0</v>
      </c>
      <c r="F69" s="14"/>
      <c r="G69" s="14"/>
      <c r="J69" s="14"/>
      <c r="K69" s="14"/>
      <c r="L69" s="14"/>
      <c r="Q69" s="49">
        <f t="shared" si="1"/>
        <v>0</v>
      </c>
      <c r="R69" s="25"/>
      <c r="S69" s="10"/>
    </row>
    <row r="70" spans="1:19" ht="24.95" customHeight="1" x14ac:dyDescent="0.25">
      <c r="A70" s="15" t="s">
        <v>69</v>
      </c>
      <c r="B70" s="28">
        <f>+B71+B72+B73+B74</f>
        <v>6410000</v>
      </c>
      <c r="C70" s="24"/>
      <c r="D70" s="25"/>
      <c r="E70" s="19">
        <f>+E71+E72+E73+E74</f>
        <v>0</v>
      </c>
      <c r="F70" s="14">
        <f t="shared" ref="F70:K70" si="11">+F71+F72+F73+F74</f>
        <v>0</v>
      </c>
      <c r="G70" s="14">
        <f t="shared" si="11"/>
        <v>0</v>
      </c>
      <c r="H70" s="14">
        <f t="shared" si="11"/>
        <v>0</v>
      </c>
      <c r="I70" s="14">
        <f t="shared" si="11"/>
        <v>0</v>
      </c>
      <c r="J70" s="14">
        <f t="shared" si="11"/>
        <v>0</v>
      </c>
      <c r="K70" s="14">
        <f t="shared" si="11"/>
        <v>0</v>
      </c>
      <c r="L70" s="20">
        <f>+L71+L72+L73+L74</f>
        <v>0</v>
      </c>
      <c r="M70" s="14">
        <f t="shared" ref="M70:O70" si="12">+M71+M72+M73+M74</f>
        <v>0</v>
      </c>
      <c r="N70" s="14">
        <f t="shared" si="12"/>
        <v>0</v>
      </c>
      <c r="O70" s="14">
        <f t="shared" si="12"/>
        <v>0</v>
      </c>
      <c r="P70" s="14"/>
      <c r="Q70" s="14">
        <f t="shared" si="1"/>
        <v>0</v>
      </c>
      <c r="R70" s="25"/>
      <c r="S70" s="10"/>
    </row>
    <row r="71" spans="1:19" ht="20.100000000000001" customHeight="1" x14ac:dyDescent="0.25">
      <c r="A71" s="31" t="s">
        <v>70</v>
      </c>
      <c r="B71" s="23">
        <v>6410000</v>
      </c>
      <c r="C71" s="24"/>
      <c r="D71" s="32"/>
      <c r="E71" s="2"/>
      <c r="F71" s="14"/>
      <c r="G71" s="14"/>
      <c r="J71" s="14"/>
      <c r="K71" s="14"/>
      <c r="L71" s="14"/>
      <c r="N71" s="14"/>
      <c r="O71" s="14"/>
      <c r="P71" s="14"/>
      <c r="Q71" s="49">
        <f t="shared" si="1"/>
        <v>0</v>
      </c>
      <c r="R71" s="32"/>
      <c r="S71" s="10"/>
    </row>
    <row r="72" spans="1:19" ht="20.100000000000001" customHeight="1" x14ac:dyDescent="0.25">
      <c r="A72" s="31" t="s">
        <v>71</v>
      </c>
      <c r="B72" s="23"/>
      <c r="C72" s="24"/>
      <c r="D72" s="32"/>
      <c r="E72" s="2"/>
      <c r="F72" s="14"/>
      <c r="G72" s="14"/>
      <c r="J72" s="14"/>
      <c r="K72" s="14"/>
      <c r="L72" s="14"/>
      <c r="Q72" s="49">
        <f t="shared" si="1"/>
        <v>0</v>
      </c>
      <c r="R72" s="32"/>
      <c r="S72" s="10"/>
    </row>
    <row r="73" spans="1:19" ht="21" customHeight="1" x14ac:dyDescent="0.25">
      <c r="A73" s="31" t="s">
        <v>72</v>
      </c>
      <c r="B73" s="23"/>
      <c r="C73" s="24"/>
      <c r="D73" s="32"/>
      <c r="E73" s="2"/>
      <c r="F73" s="14"/>
      <c r="G73" s="14"/>
      <c r="J73" s="14"/>
      <c r="K73" s="14"/>
      <c r="L73" s="14"/>
      <c r="Q73" s="49">
        <f t="shared" si="1"/>
        <v>0</v>
      </c>
      <c r="R73" s="32"/>
      <c r="S73" s="10"/>
    </row>
    <row r="74" spans="1:19" ht="31.5" customHeight="1" x14ac:dyDescent="0.25">
      <c r="A74" s="31" t="s">
        <v>73</v>
      </c>
      <c r="B74" s="23"/>
      <c r="C74" s="24"/>
      <c r="D74" s="32"/>
      <c r="E74" s="2"/>
      <c r="F74" s="14"/>
      <c r="G74" s="14"/>
      <c r="J74" s="14"/>
      <c r="K74" s="14"/>
      <c r="L74" s="14"/>
      <c r="Q74" s="49">
        <f t="shared" si="1"/>
        <v>0</v>
      </c>
      <c r="R74" s="32"/>
      <c r="S74" s="10"/>
    </row>
    <row r="75" spans="1:19" ht="20.100000000000001" customHeight="1" x14ac:dyDescent="0.25">
      <c r="A75" s="33" t="s">
        <v>74</v>
      </c>
      <c r="B75" s="28">
        <f>+B76+B77</f>
        <v>0</v>
      </c>
      <c r="C75" s="24"/>
      <c r="D75" s="32"/>
      <c r="E75" s="19"/>
      <c r="F75" s="14"/>
      <c r="G75" s="14"/>
      <c r="J75" s="14"/>
      <c r="K75" s="14"/>
      <c r="L75" s="14"/>
      <c r="Q75" s="49">
        <f t="shared" si="1"/>
        <v>0</v>
      </c>
      <c r="R75" s="32"/>
      <c r="S75" s="10"/>
    </row>
    <row r="76" spans="1:19" ht="20.100000000000001" customHeight="1" x14ac:dyDescent="0.25">
      <c r="A76" s="31" t="s">
        <v>75</v>
      </c>
      <c r="B76" s="23"/>
      <c r="C76" s="24"/>
      <c r="D76" s="32"/>
      <c r="E76" s="2"/>
      <c r="F76" s="14"/>
      <c r="G76" s="14"/>
      <c r="J76" s="14"/>
      <c r="K76" s="14"/>
      <c r="L76" s="14"/>
      <c r="Q76" s="49">
        <f t="shared" si="1"/>
        <v>0</v>
      </c>
      <c r="R76" s="32"/>
      <c r="S76" s="10"/>
    </row>
    <row r="77" spans="1:19" ht="20.100000000000001" customHeight="1" x14ac:dyDescent="0.25">
      <c r="A77" s="31" t="s">
        <v>76</v>
      </c>
      <c r="B77" s="23"/>
      <c r="C77" s="24"/>
      <c r="D77" s="32"/>
      <c r="E77" s="2"/>
      <c r="F77" s="14"/>
      <c r="G77" s="14"/>
      <c r="J77" s="14"/>
      <c r="K77" s="14"/>
      <c r="L77" s="14"/>
      <c r="Q77" s="49">
        <f t="shared" si="1"/>
        <v>0</v>
      </c>
      <c r="R77" s="32"/>
      <c r="S77" s="10"/>
    </row>
    <row r="78" spans="1:19" ht="20.100000000000001" customHeight="1" x14ac:dyDescent="0.25">
      <c r="A78" s="33" t="s">
        <v>77</v>
      </c>
      <c r="B78" s="28">
        <f>+B79+B80+B81</f>
        <v>0</v>
      </c>
      <c r="C78" s="24"/>
      <c r="D78" s="32"/>
      <c r="E78" s="19"/>
      <c r="F78" s="14"/>
      <c r="G78" s="14"/>
      <c r="J78" s="14"/>
      <c r="K78" s="14"/>
      <c r="L78" s="14"/>
      <c r="Q78" s="49">
        <f t="shared" si="1"/>
        <v>0</v>
      </c>
      <c r="R78" s="32"/>
      <c r="S78" s="10"/>
    </row>
    <row r="79" spans="1:19" ht="20.100000000000001" customHeight="1" x14ac:dyDescent="0.25">
      <c r="A79" s="31" t="s">
        <v>78</v>
      </c>
      <c r="B79" s="23"/>
      <c r="C79" s="24"/>
      <c r="D79" s="32"/>
      <c r="E79" s="2"/>
      <c r="F79" s="14"/>
      <c r="G79" s="14"/>
      <c r="J79" s="14"/>
      <c r="K79" s="14"/>
      <c r="L79" s="14"/>
      <c r="Q79" s="49">
        <f t="shared" si="1"/>
        <v>0</v>
      </c>
      <c r="R79" s="32"/>
      <c r="S79" s="10"/>
    </row>
    <row r="80" spans="1:19" ht="20.100000000000001" customHeight="1" x14ac:dyDescent="0.25">
      <c r="A80" s="31" t="s">
        <v>79</v>
      </c>
      <c r="B80" s="23"/>
      <c r="C80" s="24"/>
      <c r="D80" s="32"/>
      <c r="E80" s="2"/>
      <c r="F80" s="14"/>
      <c r="G80" s="14"/>
      <c r="J80" s="14"/>
      <c r="K80" s="14"/>
      <c r="L80" s="14"/>
      <c r="Q80" s="49">
        <f t="shared" si="1"/>
        <v>0</v>
      </c>
      <c r="R80" s="32"/>
      <c r="S80" s="10"/>
    </row>
    <row r="81" spans="1:19" ht="20.100000000000001" customHeight="1" x14ac:dyDescent="0.25">
      <c r="A81" s="31" t="s">
        <v>80</v>
      </c>
      <c r="B81" s="23"/>
      <c r="C81" s="24"/>
      <c r="D81" s="32"/>
      <c r="E81" s="2"/>
      <c r="F81" s="14"/>
      <c r="G81" s="14"/>
      <c r="J81" s="14"/>
      <c r="K81" s="14"/>
      <c r="L81" s="14"/>
      <c r="Q81" s="49">
        <f t="shared" si="1"/>
        <v>0</v>
      </c>
      <c r="R81" s="32"/>
      <c r="S81" s="10"/>
    </row>
    <row r="82" spans="1:19" x14ac:dyDescent="0.25">
      <c r="A82" s="34" t="s">
        <v>81</v>
      </c>
      <c r="B82" s="35">
        <f>+B18+B24+B34+B44+B60+B70</f>
        <v>1255002443</v>
      </c>
      <c r="C82" s="35">
        <f>+C18+C24+C34+C44+C60</f>
        <v>0</v>
      </c>
      <c r="D82" s="36"/>
      <c r="E82" s="37">
        <f t="shared" ref="E82:J82" si="13">+E18+E24+E34+E44+E60+E70</f>
        <v>51412843.189999998</v>
      </c>
      <c r="F82" s="37">
        <f t="shared" si="13"/>
        <v>54466681.799999997</v>
      </c>
      <c r="G82" s="37">
        <f t="shared" si="13"/>
        <v>67018075.140000001</v>
      </c>
      <c r="H82" s="37">
        <f t="shared" si="13"/>
        <v>67703520.439999998</v>
      </c>
      <c r="I82" s="37">
        <f t="shared" si="13"/>
        <v>0</v>
      </c>
      <c r="J82" s="37">
        <f t="shared" si="13"/>
        <v>0</v>
      </c>
      <c r="K82" s="37">
        <f t="shared" ref="K82:P82" si="14">+K18+K24+K34+K44+K60+K70</f>
        <v>0</v>
      </c>
      <c r="L82" s="37">
        <f t="shared" si="14"/>
        <v>0</v>
      </c>
      <c r="M82" s="37">
        <f t="shared" si="14"/>
        <v>0</v>
      </c>
      <c r="N82" s="37">
        <f t="shared" si="14"/>
        <v>0</v>
      </c>
      <c r="O82" s="37">
        <f t="shared" si="14"/>
        <v>0</v>
      </c>
      <c r="P82" s="37">
        <f t="shared" si="14"/>
        <v>0</v>
      </c>
      <c r="Q82" s="37">
        <f t="shared" si="1"/>
        <v>240601120.56999999</v>
      </c>
      <c r="R82" s="36"/>
      <c r="S82" s="10"/>
    </row>
    <row r="83" spans="1:19" x14ac:dyDescent="0.25">
      <c r="A83" s="22"/>
      <c r="B83" s="22"/>
      <c r="E83" s="2"/>
      <c r="F83" s="14"/>
      <c r="G83" s="14"/>
      <c r="J83" s="14"/>
      <c r="Q83" s="49">
        <f t="shared" ref="Q83:Q95" si="15">+E83+F83+G83+H83+I83+J83+K83+L83+M83+N83+O83+P83</f>
        <v>0</v>
      </c>
      <c r="S83" s="10"/>
    </row>
    <row r="84" spans="1:19" x14ac:dyDescent="0.25">
      <c r="A84" s="11" t="s">
        <v>82</v>
      </c>
      <c r="B84" s="11"/>
      <c r="C84" s="38"/>
      <c r="D84" s="39"/>
      <c r="E84" s="40"/>
      <c r="F84" s="40"/>
      <c r="G84" s="40"/>
      <c r="H84" s="38"/>
      <c r="I84" s="38"/>
      <c r="J84" s="38"/>
      <c r="K84" s="38"/>
      <c r="L84" s="38"/>
      <c r="M84" s="38"/>
      <c r="N84" s="38"/>
      <c r="O84" s="38"/>
      <c r="P84" s="38"/>
      <c r="Q84" s="40">
        <f t="shared" si="15"/>
        <v>0</v>
      </c>
      <c r="R84" s="39"/>
      <c r="S84" s="10"/>
    </row>
    <row r="85" spans="1:19" x14ac:dyDescent="0.25">
      <c r="A85" s="15" t="s">
        <v>83</v>
      </c>
      <c r="B85" s="15"/>
      <c r="E85" s="19"/>
      <c r="F85" s="14"/>
      <c r="G85" s="14"/>
      <c r="J85" s="14"/>
      <c r="Q85" s="49">
        <f t="shared" si="15"/>
        <v>0</v>
      </c>
      <c r="S85" s="10"/>
    </row>
    <row r="86" spans="1:19" x14ac:dyDescent="0.25">
      <c r="A86" s="22" t="s">
        <v>84</v>
      </c>
      <c r="B86" s="22"/>
      <c r="E86" s="2"/>
      <c r="F86" s="14"/>
      <c r="G86" s="14"/>
      <c r="J86" s="14"/>
      <c r="K86" s="14"/>
      <c r="L86" s="14"/>
      <c r="M86" s="14"/>
      <c r="N86" s="14"/>
      <c r="O86" s="14"/>
      <c r="P86" s="14"/>
      <c r="Q86" s="49">
        <f t="shared" si="15"/>
        <v>0</v>
      </c>
      <c r="S86" s="10"/>
    </row>
    <row r="87" spans="1:19" x14ac:dyDescent="0.25">
      <c r="A87" s="22" t="s">
        <v>85</v>
      </c>
      <c r="B87" s="22"/>
      <c r="E87" s="2"/>
      <c r="F87" s="14"/>
      <c r="G87" s="14"/>
      <c r="J87" s="14"/>
      <c r="M87" s="14"/>
      <c r="Q87" s="14">
        <f t="shared" si="15"/>
        <v>0</v>
      </c>
      <c r="S87" s="10"/>
    </row>
    <row r="88" spans="1:19" x14ac:dyDescent="0.25">
      <c r="A88" s="15" t="s">
        <v>86</v>
      </c>
      <c r="B88" s="15"/>
      <c r="E88" s="19"/>
      <c r="F88" s="14"/>
      <c r="G88" s="14"/>
      <c r="J88" s="14"/>
      <c r="M88" s="14"/>
      <c r="Q88" s="49">
        <f t="shared" si="15"/>
        <v>0</v>
      </c>
      <c r="S88" s="10"/>
    </row>
    <row r="89" spans="1:19" x14ac:dyDescent="0.25">
      <c r="A89" s="22" t="s">
        <v>87</v>
      </c>
      <c r="B89" s="22"/>
      <c r="E89" s="2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49">
        <f t="shared" si="15"/>
        <v>0</v>
      </c>
      <c r="S89" s="10"/>
    </row>
    <row r="90" spans="1:19" x14ac:dyDescent="0.25">
      <c r="A90" s="22" t="s">
        <v>88</v>
      </c>
      <c r="B90" s="22"/>
      <c r="E90" s="2"/>
      <c r="F90" s="14"/>
      <c r="G90" s="14"/>
      <c r="H90" s="14"/>
      <c r="I90" s="14"/>
      <c r="J90" s="14"/>
      <c r="N90" s="14"/>
      <c r="Q90" s="49">
        <f t="shared" si="15"/>
        <v>0</v>
      </c>
      <c r="S90" s="10"/>
    </row>
    <row r="91" spans="1:19" x14ac:dyDescent="0.25">
      <c r="A91" s="15" t="s">
        <v>89</v>
      </c>
      <c r="B91" s="15"/>
      <c r="E91" s="19"/>
      <c r="F91" s="14"/>
      <c r="G91" s="14"/>
      <c r="J91" s="14"/>
      <c r="Q91" s="49">
        <f t="shared" si="15"/>
        <v>0</v>
      </c>
      <c r="S91" s="10"/>
    </row>
    <row r="92" spans="1:19" x14ac:dyDescent="0.25">
      <c r="A92" s="22" t="s">
        <v>90</v>
      </c>
      <c r="B92" s="22"/>
      <c r="E92" s="2"/>
      <c r="F92" s="14"/>
      <c r="G92" s="14"/>
      <c r="J92" s="14"/>
      <c r="Q92" s="49">
        <f t="shared" si="15"/>
        <v>0</v>
      </c>
      <c r="S92" s="10"/>
    </row>
    <row r="93" spans="1:19" x14ac:dyDescent="0.25">
      <c r="A93" s="34" t="s">
        <v>91</v>
      </c>
      <c r="B93" s="34"/>
      <c r="C93" s="41"/>
      <c r="D93" s="42"/>
      <c r="E93" s="37">
        <f t="shared" ref="E93:I93" si="16">SUM(E85:E92)</f>
        <v>0</v>
      </c>
      <c r="F93" s="37">
        <f t="shared" si="16"/>
        <v>0</v>
      </c>
      <c r="G93" s="37">
        <f t="shared" si="16"/>
        <v>0</v>
      </c>
      <c r="H93" s="41">
        <f t="shared" si="16"/>
        <v>0</v>
      </c>
      <c r="I93" s="41">
        <f t="shared" si="16"/>
        <v>0</v>
      </c>
      <c r="J93" s="41">
        <f>SUM(J85:J92)</f>
        <v>0</v>
      </c>
      <c r="K93" s="41">
        <f t="shared" ref="K93:O93" si="17">SUM(K85:K92)</f>
        <v>0</v>
      </c>
      <c r="L93" s="41">
        <f t="shared" si="17"/>
        <v>0</v>
      </c>
      <c r="M93" s="41">
        <f t="shared" si="17"/>
        <v>0</v>
      </c>
      <c r="N93" s="41">
        <f t="shared" si="17"/>
        <v>0</v>
      </c>
      <c r="O93" s="41">
        <f t="shared" si="17"/>
        <v>0</v>
      </c>
      <c r="P93" s="41"/>
      <c r="Q93" s="37">
        <f t="shared" si="15"/>
        <v>0</v>
      </c>
      <c r="R93" s="42"/>
      <c r="S93" s="10"/>
    </row>
    <row r="94" spans="1:19" x14ac:dyDescent="0.25">
      <c r="E94" s="14"/>
      <c r="F94" s="14"/>
      <c r="G94" s="14"/>
      <c r="J94" s="14"/>
      <c r="Q94" s="49">
        <f t="shared" si="15"/>
        <v>0</v>
      </c>
      <c r="S94" s="10"/>
    </row>
    <row r="95" spans="1:19" ht="15.75" x14ac:dyDescent="0.25">
      <c r="A95" s="43" t="s">
        <v>92</v>
      </c>
      <c r="B95" s="44">
        <f>+B82</f>
        <v>1255002443</v>
      </c>
      <c r="C95" s="45">
        <f>C82+C93</f>
        <v>0</v>
      </c>
      <c r="D95" s="36"/>
      <c r="E95" s="46">
        <f>+E18+E24+E34+E44+E60</f>
        <v>51412843.189999998</v>
      </c>
      <c r="F95" s="46">
        <f t="shared" ref="F95:N95" si="18">F82+F93</f>
        <v>54466681.799999997</v>
      </c>
      <c r="G95" s="46">
        <f t="shared" si="18"/>
        <v>67018075.140000001</v>
      </c>
      <c r="H95" s="45">
        <f t="shared" si="18"/>
        <v>67703520.439999998</v>
      </c>
      <c r="I95" s="45">
        <f t="shared" si="18"/>
        <v>0</v>
      </c>
      <c r="J95" s="45">
        <f t="shared" si="18"/>
        <v>0</v>
      </c>
      <c r="K95" s="45">
        <f t="shared" si="18"/>
        <v>0</v>
      </c>
      <c r="L95" s="45">
        <f t="shared" si="18"/>
        <v>0</v>
      </c>
      <c r="M95" s="45">
        <f t="shared" si="18"/>
        <v>0</v>
      </c>
      <c r="N95" s="45">
        <f t="shared" si="18"/>
        <v>0</v>
      </c>
      <c r="O95" s="45">
        <f>O82+O93</f>
        <v>0</v>
      </c>
      <c r="P95" s="45">
        <f>P82+P93</f>
        <v>0</v>
      </c>
      <c r="Q95" s="52">
        <f t="shared" si="15"/>
        <v>240601120.56999999</v>
      </c>
      <c r="R95" s="36"/>
      <c r="S95" s="10"/>
    </row>
    <row r="96" spans="1:19" x14ac:dyDescent="0.25">
      <c r="A96" t="s">
        <v>99</v>
      </c>
      <c r="B96" s="14"/>
      <c r="C96" s="10"/>
      <c r="D96" s="14"/>
      <c r="E96" s="67"/>
      <c r="F96" s="68"/>
      <c r="G96" s="14"/>
      <c r="J96" s="14"/>
      <c r="S96" s="10"/>
    </row>
    <row r="97" spans="1:19" x14ac:dyDescent="0.25">
      <c r="A97" t="s">
        <v>519</v>
      </c>
      <c r="B97" s="10"/>
      <c r="D97" s="14"/>
      <c r="E97" s="14"/>
      <c r="F97" s="14"/>
      <c r="G97" s="14"/>
      <c r="J97" s="14"/>
      <c r="S97" s="10"/>
    </row>
    <row r="98" spans="1:19" ht="30" x14ac:dyDescent="0.25">
      <c r="A98" s="53" t="s">
        <v>100</v>
      </c>
      <c r="B98" s="10"/>
      <c r="D98" s="14"/>
      <c r="E98" s="14"/>
      <c r="F98" s="14"/>
      <c r="G98" s="14"/>
      <c r="J98" s="14"/>
      <c r="S98" s="10"/>
    </row>
    <row r="99" spans="1:19" ht="45" x14ac:dyDescent="0.25">
      <c r="A99" s="53" t="s">
        <v>507</v>
      </c>
      <c r="B99" s="10"/>
      <c r="D99" s="14"/>
      <c r="E99" s="14"/>
      <c r="F99" s="14"/>
      <c r="G99" s="14"/>
      <c r="J99" s="14"/>
      <c r="S99" s="10"/>
    </row>
    <row r="100" spans="1:19" ht="75" x14ac:dyDescent="0.25">
      <c r="A100" s="53" t="s">
        <v>101</v>
      </c>
      <c r="B100" s="10"/>
      <c r="D100" s="14"/>
      <c r="E100" s="14"/>
      <c r="F100" s="14"/>
      <c r="G100" s="14"/>
      <c r="J100" s="14"/>
      <c r="S100" s="10"/>
    </row>
    <row r="101" spans="1:19" x14ac:dyDescent="0.25">
      <c r="B101" s="10"/>
      <c r="D101" s="14"/>
      <c r="E101" s="14"/>
      <c r="F101" s="14"/>
      <c r="G101" s="14"/>
      <c r="J101" s="14"/>
      <c r="S101" s="10"/>
    </row>
    <row r="102" spans="1:19" x14ac:dyDescent="0.25">
      <c r="B102" s="10"/>
      <c r="D102" s="14"/>
      <c r="E102" s="14"/>
      <c r="F102" s="14"/>
      <c r="G102" s="14"/>
      <c r="J102" s="14"/>
      <c r="S102" s="10"/>
    </row>
    <row r="103" spans="1:19" x14ac:dyDescent="0.25">
      <c r="B103" s="10"/>
      <c r="D103" s="14"/>
      <c r="E103" s="14"/>
      <c r="F103" s="14"/>
      <c r="G103" s="14"/>
      <c r="J103" s="14"/>
      <c r="S103" s="10"/>
    </row>
    <row r="104" spans="1:19" x14ac:dyDescent="0.25">
      <c r="B104" s="10"/>
      <c r="D104" s="14"/>
      <c r="E104" s="14"/>
      <c r="F104" s="14"/>
      <c r="G104" s="14"/>
      <c r="J104" s="14"/>
      <c r="S104" s="10"/>
    </row>
    <row r="105" spans="1:19" x14ac:dyDescent="0.25">
      <c r="B105" s="10"/>
      <c r="D105" s="14"/>
      <c r="E105" s="14"/>
      <c r="F105" s="14"/>
      <c r="G105" s="14"/>
      <c r="J105" s="14"/>
      <c r="S105" s="10"/>
    </row>
    <row r="106" spans="1:19" x14ac:dyDescent="0.25">
      <c r="B106" s="10"/>
      <c r="D106" s="14"/>
      <c r="E106" s="14"/>
      <c r="F106" s="14"/>
      <c r="G106" s="14"/>
      <c r="J106" s="14"/>
      <c r="S106" s="10"/>
    </row>
    <row r="107" spans="1:19" x14ac:dyDescent="0.25">
      <c r="B107" s="10"/>
      <c r="D107" s="14"/>
      <c r="E107" s="14"/>
      <c r="F107" s="14"/>
      <c r="G107" s="14"/>
      <c r="J107" s="14"/>
      <c r="S107" s="10"/>
    </row>
    <row r="108" spans="1:19" x14ac:dyDescent="0.25">
      <c r="B108" s="10"/>
      <c r="D108" s="14"/>
      <c r="E108" s="14"/>
      <c r="F108" s="14"/>
      <c r="G108" s="14"/>
      <c r="J108" s="14"/>
      <c r="S108" s="10"/>
    </row>
    <row r="109" spans="1:19" x14ac:dyDescent="0.25">
      <c r="B109" s="10"/>
      <c r="D109" s="14"/>
      <c r="E109" s="14"/>
      <c r="F109" s="14"/>
      <c r="G109" s="14"/>
      <c r="J109" s="14"/>
      <c r="S109" s="10"/>
    </row>
    <row r="110" spans="1:19" x14ac:dyDescent="0.25">
      <c r="D110" s="14"/>
      <c r="E110" s="14"/>
      <c r="F110" s="14"/>
      <c r="G110" s="14"/>
      <c r="J110" s="14"/>
      <c r="S110" s="10"/>
    </row>
    <row r="111" spans="1:19" x14ac:dyDescent="0.25">
      <c r="D111" s="14"/>
      <c r="E111" s="14"/>
      <c r="F111" s="14"/>
      <c r="G111" s="14"/>
      <c r="J111" s="14"/>
      <c r="S111" s="10"/>
    </row>
    <row r="112" spans="1:19" x14ac:dyDescent="0.25">
      <c r="D112" s="14"/>
      <c r="E112" s="14"/>
      <c r="F112" s="14"/>
      <c r="G112" s="14"/>
      <c r="J112" s="14"/>
      <c r="S112" s="10"/>
    </row>
    <row r="113" spans="1:19" x14ac:dyDescent="0.25">
      <c r="D113" s="14"/>
      <c r="E113" s="14"/>
      <c r="F113" s="14"/>
      <c r="G113" s="14"/>
      <c r="J113" s="14"/>
      <c r="S113" s="10"/>
    </row>
    <row r="114" spans="1:19" x14ac:dyDescent="0.25">
      <c r="B114" s="14"/>
      <c r="D114" s="14"/>
      <c r="E114" s="14"/>
      <c r="F114" s="14"/>
      <c r="G114" s="14"/>
      <c r="J114" s="14"/>
      <c r="S114" s="10"/>
    </row>
    <row r="115" spans="1:19" x14ac:dyDescent="0.25">
      <c r="B115" s="14"/>
      <c r="D115" s="14"/>
      <c r="E115" s="14"/>
      <c r="F115" s="14"/>
      <c r="G115" s="14"/>
      <c r="J115" s="14"/>
      <c r="S115" s="10"/>
    </row>
    <row r="116" spans="1:19" x14ac:dyDescent="0.25">
      <c r="D116" s="14"/>
      <c r="E116" s="14"/>
      <c r="F116" s="14"/>
      <c r="G116" s="14"/>
      <c r="J116" s="14"/>
      <c r="K116" s="47"/>
      <c r="S116" s="10"/>
    </row>
    <row r="117" spans="1:19" x14ac:dyDescent="0.25">
      <c r="A117" s="72" t="s">
        <v>506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S117" s="10"/>
    </row>
    <row r="118" spans="1:19" ht="18.75" x14ac:dyDescent="0.3">
      <c r="A118" s="71" t="s">
        <v>505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S118" s="10"/>
    </row>
    <row r="119" spans="1:19" ht="18.75" x14ac:dyDescent="0.3">
      <c r="A119" s="71" t="s">
        <v>97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S119" s="10"/>
    </row>
    <row r="120" spans="1:19" x14ac:dyDescent="0.25">
      <c r="D120"/>
      <c r="S120" s="10"/>
    </row>
    <row r="121" spans="1:19" x14ac:dyDescent="0.25">
      <c r="D121"/>
      <c r="S121" s="10"/>
    </row>
    <row r="122" spans="1:19" x14ac:dyDescent="0.25">
      <c r="D122"/>
      <c r="S122" s="10"/>
    </row>
    <row r="123" spans="1:19" x14ac:dyDescent="0.25">
      <c r="D123"/>
      <c r="S123" s="10"/>
    </row>
    <row r="124" spans="1:19" x14ac:dyDescent="0.25">
      <c r="D124"/>
      <c r="S124" s="10"/>
    </row>
    <row r="125" spans="1:19" x14ac:dyDescent="0.25">
      <c r="D125"/>
      <c r="S125" s="10"/>
    </row>
    <row r="126" spans="1:19" x14ac:dyDescent="0.25">
      <c r="D126"/>
      <c r="S126" s="10"/>
    </row>
    <row r="127" spans="1:19" x14ac:dyDescent="0.25">
      <c r="D127"/>
      <c r="S127" s="10"/>
    </row>
    <row r="128" spans="1:19" x14ac:dyDescent="0.25">
      <c r="D128"/>
      <c r="S128" s="10"/>
    </row>
    <row r="129" spans="4:19" x14ac:dyDescent="0.25">
      <c r="D129"/>
      <c r="S129" s="10"/>
    </row>
    <row r="130" spans="4:19" x14ac:dyDescent="0.25">
      <c r="D130"/>
      <c r="S130" s="10"/>
    </row>
    <row r="131" spans="4:19" x14ac:dyDescent="0.25">
      <c r="D131"/>
      <c r="S131" s="10"/>
    </row>
    <row r="132" spans="4:19" x14ac:dyDescent="0.25">
      <c r="D132"/>
      <c r="S132" s="10"/>
    </row>
    <row r="133" spans="4:19" x14ac:dyDescent="0.25">
      <c r="D133"/>
      <c r="S133" s="10"/>
    </row>
    <row r="134" spans="4:19" x14ac:dyDescent="0.25">
      <c r="D134"/>
      <c r="S134" s="10"/>
    </row>
    <row r="135" spans="4:19" x14ac:dyDescent="0.25">
      <c r="D135"/>
      <c r="S135" s="10"/>
    </row>
    <row r="136" spans="4:19" x14ac:dyDescent="0.25">
      <c r="D136"/>
      <c r="S136" s="10"/>
    </row>
    <row r="137" spans="4:19" x14ac:dyDescent="0.25">
      <c r="D137"/>
      <c r="S137" s="10"/>
    </row>
    <row r="138" spans="4:19" x14ac:dyDescent="0.25">
      <c r="D138"/>
      <c r="S138" s="10"/>
    </row>
    <row r="139" spans="4:19" x14ac:dyDescent="0.25">
      <c r="D139"/>
      <c r="S139" s="10"/>
    </row>
    <row r="140" spans="4:19" x14ac:dyDescent="0.25">
      <c r="D140"/>
      <c r="S140" s="10"/>
    </row>
    <row r="141" spans="4:19" x14ac:dyDescent="0.25">
      <c r="D141"/>
      <c r="S141" s="10"/>
    </row>
    <row r="142" spans="4:19" x14ac:dyDescent="0.25">
      <c r="D142"/>
      <c r="S142" s="10"/>
    </row>
    <row r="143" spans="4:19" x14ac:dyDescent="0.25">
      <c r="D143"/>
      <c r="S143" s="10"/>
    </row>
    <row r="144" spans="4:19" x14ac:dyDescent="0.25">
      <c r="D144"/>
      <c r="S144" s="10"/>
    </row>
    <row r="145" spans="4:19" x14ac:dyDescent="0.25">
      <c r="D145"/>
      <c r="S145" s="10"/>
    </row>
    <row r="146" spans="4:19" x14ac:dyDescent="0.25">
      <c r="D146"/>
      <c r="S146" s="10"/>
    </row>
    <row r="147" spans="4:19" x14ac:dyDescent="0.25">
      <c r="D147"/>
      <c r="S147" s="10"/>
    </row>
    <row r="148" spans="4:19" x14ac:dyDescent="0.25">
      <c r="D148"/>
      <c r="S148" s="10"/>
    </row>
    <row r="149" spans="4:19" x14ac:dyDescent="0.25">
      <c r="D149"/>
      <c r="S149" s="10"/>
    </row>
    <row r="150" spans="4:19" x14ac:dyDescent="0.25">
      <c r="D150"/>
      <c r="S150" s="10"/>
    </row>
    <row r="151" spans="4:19" x14ac:dyDescent="0.25">
      <c r="D151"/>
      <c r="S151" s="10"/>
    </row>
    <row r="152" spans="4:19" x14ac:dyDescent="0.25">
      <c r="D152"/>
      <c r="S152" s="10"/>
    </row>
    <row r="153" spans="4:19" x14ac:dyDescent="0.25">
      <c r="D153"/>
      <c r="S153" s="10"/>
    </row>
    <row r="154" spans="4:19" x14ac:dyDescent="0.25">
      <c r="D154"/>
      <c r="S154" s="10"/>
    </row>
    <row r="155" spans="4:19" x14ac:dyDescent="0.25">
      <c r="D155"/>
      <c r="S155" s="10"/>
    </row>
    <row r="156" spans="4:19" x14ac:dyDescent="0.25">
      <c r="D156"/>
      <c r="S156" s="10"/>
    </row>
    <row r="157" spans="4:19" x14ac:dyDescent="0.25">
      <c r="D157"/>
      <c r="S157" s="10"/>
    </row>
    <row r="158" spans="4:19" x14ac:dyDescent="0.25">
      <c r="D158"/>
      <c r="S158" s="10"/>
    </row>
    <row r="159" spans="4:19" x14ac:dyDescent="0.25">
      <c r="D159"/>
      <c r="S159" s="10"/>
    </row>
    <row r="160" spans="4:19" x14ac:dyDescent="0.25">
      <c r="D160"/>
      <c r="S160" s="10"/>
    </row>
    <row r="161" spans="4:19" x14ac:dyDescent="0.25">
      <c r="D161"/>
      <c r="S161" s="10"/>
    </row>
    <row r="162" spans="4:19" x14ac:dyDescent="0.25">
      <c r="D162"/>
      <c r="S162" s="10"/>
    </row>
    <row r="163" spans="4:19" x14ac:dyDescent="0.25">
      <c r="D163"/>
      <c r="S163" s="10"/>
    </row>
    <row r="164" spans="4:19" x14ac:dyDescent="0.25">
      <c r="D164"/>
      <c r="S164" s="10"/>
    </row>
    <row r="165" spans="4:19" x14ac:dyDescent="0.25">
      <c r="D165"/>
      <c r="S165" s="10"/>
    </row>
    <row r="166" spans="4:19" x14ac:dyDescent="0.25">
      <c r="D166"/>
      <c r="S166" s="10"/>
    </row>
    <row r="167" spans="4:19" x14ac:dyDescent="0.25">
      <c r="D167"/>
      <c r="S167" s="10"/>
    </row>
    <row r="168" spans="4:19" x14ac:dyDescent="0.25">
      <c r="D168"/>
      <c r="S168" s="10"/>
    </row>
    <row r="169" spans="4:19" x14ac:dyDescent="0.25">
      <c r="D169"/>
      <c r="S169" s="10"/>
    </row>
    <row r="170" spans="4:19" x14ac:dyDescent="0.25">
      <c r="D170"/>
      <c r="S170" s="10"/>
    </row>
    <row r="171" spans="4:19" x14ac:dyDescent="0.25">
      <c r="D171"/>
      <c r="S171" s="10"/>
    </row>
    <row r="172" spans="4:19" x14ac:dyDescent="0.25">
      <c r="D172"/>
      <c r="S172" s="10"/>
    </row>
    <row r="173" spans="4:19" x14ac:dyDescent="0.25">
      <c r="D173"/>
      <c r="S173" s="10"/>
    </row>
    <row r="174" spans="4:19" x14ac:dyDescent="0.25">
      <c r="D174"/>
      <c r="S174" s="10"/>
    </row>
    <row r="175" spans="4:19" x14ac:dyDescent="0.25">
      <c r="D175"/>
      <c r="S175" s="10"/>
    </row>
    <row r="176" spans="4:19" x14ac:dyDescent="0.25">
      <c r="D176"/>
      <c r="S176" s="10"/>
    </row>
    <row r="177" spans="4:19" x14ac:dyDescent="0.25">
      <c r="D177"/>
      <c r="S177" s="10"/>
    </row>
    <row r="178" spans="4:19" x14ac:dyDescent="0.25">
      <c r="D178"/>
      <c r="S178" s="10"/>
    </row>
    <row r="179" spans="4:19" x14ac:dyDescent="0.25">
      <c r="D179"/>
      <c r="S179" s="10"/>
    </row>
    <row r="180" spans="4:19" x14ac:dyDescent="0.25">
      <c r="D180"/>
      <c r="S180" s="10"/>
    </row>
    <row r="181" spans="4:19" x14ac:dyDescent="0.25">
      <c r="D181"/>
      <c r="S181" s="10"/>
    </row>
    <row r="182" spans="4:19" x14ac:dyDescent="0.25">
      <c r="D182"/>
      <c r="S182" s="10"/>
    </row>
    <row r="183" spans="4:19" x14ac:dyDescent="0.25">
      <c r="D183"/>
      <c r="S183" s="10"/>
    </row>
    <row r="184" spans="4:19" x14ac:dyDescent="0.25">
      <c r="D184"/>
      <c r="S184" s="10"/>
    </row>
    <row r="185" spans="4:19" x14ac:dyDescent="0.25">
      <c r="D185"/>
      <c r="S185" s="10"/>
    </row>
    <row r="186" spans="4:19" x14ac:dyDescent="0.25">
      <c r="D186"/>
      <c r="S186" s="10"/>
    </row>
    <row r="187" spans="4:19" x14ac:dyDescent="0.25">
      <c r="D187"/>
      <c r="S187" s="10"/>
    </row>
    <row r="188" spans="4:19" x14ac:dyDescent="0.25">
      <c r="D188"/>
      <c r="S188" s="10"/>
    </row>
    <row r="189" spans="4:19" x14ac:dyDescent="0.25">
      <c r="D189"/>
      <c r="S189" s="10"/>
    </row>
    <row r="190" spans="4:19" x14ac:dyDescent="0.25">
      <c r="D190"/>
      <c r="S190" s="10"/>
    </row>
    <row r="191" spans="4:19" x14ac:dyDescent="0.25">
      <c r="D191"/>
      <c r="S191" s="10"/>
    </row>
    <row r="192" spans="4:19" x14ac:dyDescent="0.25">
      <c r="D192"/>
      <c r="S192" s="10"/>
    </row>
    <row r="193" spans="4:19" x14ac:dyDescent="0.25">
      <c r="D193"/>
      <c r="S193" s="10"/>
    </row>
    <row r="194" spans="4:19" x14ac:dyDescent="0.25">
      <c r="D194"/>
      <c r="S194" s="10"/>
    </row>
    <row r="195" spans="4:19" x14ac:dyDescent="0.25">
      <c r="D195"/>
      <c r="S195" s="10"/>
    </row>
    <row r="196" spans="4:19" x14ac:dyDescent="0.25">
      <c r="D196"/>
      <c r="S196" s="10"/>
    </row>
    <row r="197" spans="4:19" x14ac:dyDescent="0.25">
      <c r="D197"/>
      <c r="S197" s="10"/>
    </row>
    <row r="198" spans="4:19" x14ac:dyDescent="0.25">
      <c r="D198"/>
      <c r="S198" s="10"/>
    </row>
    <row r="199" spans="4:19" x14ac:dyDescent="0.25">
      <c r="D199"/>
      <c r="S199" s="10"/>
    </row>
    <row r="200" spans="4:19" x14ac:dyDescent="0.25">
      <c r="D200"/>
      <c r="S200" s="10"/>
    </row>
    <row r="201" spans="4:19" x14ac:dyDescent="0.25">
      <c r="D201"/>
      <c r="S201" s="10"/>
    </row>
    <row r="202" spans="4:19" x14ac:dyDescent="0.25">
      <c r="D202"/>
      <c r="S202" s="10"/>
    </row>
    <row r="203" spans="4:19" x14ac:dyDescent="0.25">
      <c r="D203"/>
      <c r="S203" s="10"/>
    </row>
    <row r="204" spans="4:19" x14ac:dyDescent="0.25">
      <c r="D204"/>
      <c r="S204" s="10"/>
    </row>
    <row r="205" spans="4:19" x14ac:dyDescent="0.25">
      <c r="D205"/>
      <c r="S205" s="10"/>
    </row>
    <row r="206" spans="4:19" x14ac:dyDescent="0.25">
      <c r="D206"/>
      <c r="S206" s="10"/>
    </row>
    <row r="207" spans="4:19" x14ac:dyDescent="0.25">
      <c r="D207"/>
      <c r="S207" s="10"/>
    </row>
    <row r="208" spans="4:19" x14ac:dyDescent="0.25">
      <c r="D208"/>
      <c r="S208" s="10"/>
    </row>
    <row r="209" spans="4:19" x14ac:dyDescent="0.25">
      <c r="D209"/>
      <c r="S209" s="10"/>
    </row>
    <row r="210" spans="4:19" x14ac:dyDescent="0.25">
      <c r="D210"/>
      <c r="S210" s="10"/>
    </row>
    <row r="211" spans="4:19" x14ac:dyDescent="0.25">
      <c r="D211"/>
    </row>
    <row r="212" spans="4:19" x14ac:dyDescent="0.25">
      <c r="D212"/>
    </row>
    <row r="213" spans="4:19" x14ac:dyDescent="0.25">
      <c r="D213"/>
    </row>
    <row r="214" spans="4:19" x14ac:dyDescent="0.25">
      <c r="D214"/>
    </row>
    <row r="215" spans="4:19" x14ac:dyDescent="0.25">
      <c r="D215"/>
    </row>
    <row r="216" spans="4:19" x14ac:dyDescent="0.25">
      <c r="D216"/>
    </row>
    <row r="217" spans="4:19" x14ac:dyDescent="0.25">
      <c r="D217"/>
    </row>
    <row r="218" spans="4:19" x14ac:dyDescent="0.25">
      <c r="D218"/>
    </row>
    <row r="219" spans="4:19" x14ac:dyDescent="0.25">
      <c r="D219"/>
    </row>
    <row r="220" spans="4:19" x14ac:dyDescent="0.25">
      <c r="D220"/>
    </row>
    <row r="221" spans="4:19" x14ac:dyDescent="0.25">
      <c r="D221"/>
    </row>
    <row r="222" spans="4:19" x14ac:dyDescent="0.25">
      <c r="D222"/>
    </row>
    <row r="223" spans="4:19" x14ac:dyDescent="0.25">
      <c r="D223"/>
    </row>
    <row r="224" spans="4:19" x14ac:dyDescent="0.25">
      <c r="D224"/>
    </row>
    <row r="225" spans="4:4" x14ac:dyDescent="0.25">
      <c r="D225"/>
    </row>
    <row r="226" spans="4:4" x14ac:dyDescent="0.25">
      <c r="D226"/>
    </row>
    <row r="227" spans="4:4" x14ac:dyDescent="0.25">
      <c r="D227"/>
    </row>
    <row r="228" spans="4:4" x14ac:dyDescent="0.25">
      <c r="D228"/>
    </row>
    <row r="229" spans="4:4" x14ac:dyDescent="0.25">
      <c r="D229"/>
    </row>
    <row r="230" spans="4:4" x14ac:dyDescent="0.25">
      <c r="D230"/>
    </row>
    <row r="231" spans="4:4" x14ac:dyDescent="0.25">
      <c r="D231"/>
    </row>
    <row r="232" spans="4:4" x14ac:dyDescent="0.25">
      <c r="D232"/>
    </row>
    <row r="233" spans="4:4" x14ac:dyDescent="0.25">
      <c r="D233"/>
    </row>
    <row r="234" spans="4:4" x14ac:dyDescent="0.25">
      <c r="D234"/>
    </row>
    <row r="235" spans="4:4" x14ac:dyDescent="0.25">
      <c r="D235"/>
    </row>
    <row r="236" spans="4:4" x14ac:dyDescent="0.25">
      <c r="D236"/>
    </row>
    <row r="237" spans="4:4" x14ac:dyDescent="0.25">
      <c r="D237"/>
    </row>
    <row r="238" spans="4:4" x14ac:dyDescent="0.25">
      <c r="D238"/>
    </row>
    <row r="239" spans="4:4" x14ac:dyDescent="0.25">
      <c r="D239"/>
    </row>
    <row r="240" spans="4:4" x14ac:dyDescent="0.25">
      <c r="D240"/>
    </row>
  </sheetData>
  <mergeCells count="10">
    <mergeCell ref="A119:Q119"/>
    <mergeCell ref="A1:B6"/>
    <mergeCell ref="A117:Q117"/>
    <mergeCell ref="A118:Q118"/>
    <mergeCell ref="A7:Q7"/>
    <mergeCell ref="A10:Q10"/>
    <mergeCell ref="A11:Q11"/>
    <mergeCell ref="A13:Q13"/>
    <mergeCell ref="E15:Q15"/>
    <mergeCell ref="A12:Q1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5" orientation="landscape" r:id="rId1"/>
  <rowBreaks count="1" manualBreakCount="1">
    <brk id="8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0C6FB-1187-4D02-8091-AC1B1A040EB9}">
  <dimension ref="A1:K205"/>
  <sheetViews>
    <sheetView topLeftCell="A35" workbookViewId="0">
      <selection activeCell="H45" sqref="H45"/>
    </sheetView>
  </sheetViews>
  <sheetFormatPr baseColWidth="10" defaultRowHeight="15" x14ac:dyDescent="0.25"/>
  <cols>
    <col min="1" max="1" width="15.42578125" style="55" bestFit="1" customWidth="1"/>
    <col min="2" max="2" width="37.5703125" style="55" customWidth="1"/>
    <col min="3" max="3" width="16.7109375" style="56" bestFit="1" customWidth="1"/>
    <col min="4" max="4" width="12.7109375" style="56" bestFit="1" customWidth="1"/>
    <col min="5" max="5" width="11.42578125" style="56"/>
    <col min="6" max="6" width="15.28515625" style="56" bestFit="1" customWidth="1"/>
    <col min="7" max="7" width="14.140625" style="57" bestFit="1" customWidth="1"/>
    <col min="8" max="9" width="14.140625" style="54" bestFit="1" customWidth="1"/>
    <col min="10" max="10" width="13.140625" style="54" bestFit="1" customWidth="1"/>
    <col min="11" max="16384" width="11.42578125" style="54"/>
  </cols>
  <sheetData>
    <row r="1" spans="1:9" x14ac:dyDescent="0.25">
      <c r="A1" s="54" t="s">
        <v>102</v>
      </c>
      <c r="B1" s="54" t="s">
        <v>103</v>
      </c>
      <c r="C1" s="54" t="s">
        <v>104</v>
      </c>
      <c r="D1" s="54" t="s">
        <v>105</v>
      </c>
      <c r="E1" s="54" t="s">
        <v>106</v>
      </c>
      <c r="F1" s="54" t="s">
        <v>107</v>
      </c>
      <c r="G1" s="57" t="s">
        <v>108</v>
      </c>
      <c r="H1" s="54" t="s">
        <v>512</v>
      </c>
    </row>
    <row r="2" spans="1:9" x14ac:dyDescent="0.25">
      <c r="A2" s="55" t="s">
        <v>109</v>
      </c>
      <c r="B2" s="55" t="s">
        <v>110</v>
      </c>
      <c r="C2" s="56">
        <v>24.85</v>
      </c>
      <c r="D2" s="56">
        <v>0</v>
      </c>
      <c r="E2" s="56">
        <v>0</v>
      </c>
      <c r="F2" s="56">
        <v>24.85</v>
      </c>
      <c r="G2" s="57">
        <f>+D2-E2</f>
        <v>0</v>
      </c>
    </row>
    <row r="3" spans="1:9" x14ac:dyDescent="0.25">
      <c r="A3" s="55" t="s">
        <v>111</v>
      </c>
      <c r="B3" s="55" t="s">
        <v>112</v>
      </c>
      <c r="C3" s="56">
        <v>8724.33</v>
      </c>
      <c r="D3" s="56">
        <v>0</v>
      </c>
      <c r="E3" s="56">
        <v>0</v>
      </c>
      <c r="F3" s="56">
        <v>8724.33</v>
      </c>
      <c r="G3" s="57">
        <f t="shared" ref="G3:G66" si="0">+D3-E3</f>
        <v>0</v>
      </c>
    </row>
    <row r="4" spans="1:9" x14ac:dyDescent="0.25">
      <c r="A4" s="55" t="s">
        <v>113</v>
      </c>
      <c r="B4" s="55" t="s">
        <v>114</v>
      </c>
      <c r="C4" s="56">
        <v>2645557305.6399999</v>
      </c>
      <c r="D4" s="56">
        <v>33962558.289999999</v>
      </c>
      <c r="E4" s="56">
        <v>402981.07</v>
      </c>
      <c r="F4" s="56">
        <v>2679116882.8600001</v>
      </c>
      <c r="G4" s="57">
        <f t="shared" si="0"/>
        <v>33559577.219999999</v>
      </c>
      <c r="H4" s="54">
        <v>5253108.82</v>
      </c>
      <c r="I4" s="57">
        <f>+G4-H4</f>
        <v>28306468.399999999</v>
      </c>
    </row>
    <row r="5" spans="1:9" x14ac:dyDescent="0.25">
      <c r="A5" s="55" t="s">
        <v>115</v>
      </c>
      <c r="B5" s="55" t="s">
        <v>116</v>
      </c>
      <c r="C5" s="56">
        <v>9715384.2100000009</v>
      </c>
      <c r="D5" s="56">
        <v>0</v>
      </c>
      <c r="E5" s="56">
        <v>0</v>
      </c>
      <c r="F5" s="56">
        <v>9715384.2100000009</v>
      </c>
      <c r="G5" s="57">
        <f t="shared" si="0"/>
        <v>0</v>
      </c>
      <c r="I5" s="54">
        <v>27715767.800000001</v>
      </c>
    </row>
    <row r="6" spans="1:9" x14ac:dyDescent="0.25">
      <c r="A6" s="55" t="s">
        <v>117</v>
      </c>
      <c r="B6" s="55" t="s">
        <v>118</v>
      </c>
      <c r="C6" s="56">
        <v>2682</v>
      </c>
      <c r="D6" s="56">
        <v>0</v>
      </c>
      <c r="E6" s="56">
        <v>0</v>
      </c>
      <c r="F6" s="56">
        <v>2682</v>
      </c>
      <c r="G6" s="57">
        <f t="shared" si="0"/>
        <v>0</v>
      </c>
      <c r="I6" s="57">
        <f>+I4-I5</f>
        <v>590700.59999999776</v>
      </c>
    </row>
    <row r="7" spans="1:9" x14ac:dyDescent="0.25">
      <c r="A7" s="55" t="s">
        <v>119</v>
      </c>
      <c r="B7" s="55" t="s">
        <v>120</v>
      </c>
      <c r="C7" s="56">
        <v>13295323.43</v>
      </c>
      <c r="D7" s="56">
        <v>185473.09</v>
      </c>
      <c r="E7" s="56">
        <v>80564.28</v>
      </c>
      <c r="F7" s="56">
        <v>13400232.24</v>
      </c>
      <c r="G7" s="57">
        <f t="shared" si="0"/>
        <v>104908.81</v>
      </c>
    </row>
    <row r="8" spans="1:9" x14ac:dyDescent="0.25">
      <c r="A8" s="55" t="s">
        <v>121</v>
      </c>
      <c r="B8" s="55" t="s">
        <v>122</v>
      </c>
      <c r="C8" s="56">
        <v>5040499.8</v>
      </c>
      <c r="D8" s="56">
        <v>0</v>
      </c>
      <c r="E8" s="56">
        <v>0</v>
      </c>
      <c r="F8" s="56">
        <v>5040499.8</v>
      </c>
      <c r="G8" s="57">
        <f t="shared" si="0"/>
        <v>0</v>
      </c>
    </row>
    <row r="9" spans="1:9" x14ac:dyDescent="0.25">
      <c r="A9" s="55" t="s">
        <v>123</v>
      </c>
      <c r="B9" s="55" t="s">
        <v>124</v>
      </c>
      <c r="C9" s="56">
        <v>2488867.04</v>
      </c>
      <c r="D9" s="56">
        <v>0</v>
      </c>
      <c r="E9" s="56">
        <v>0</v>
      </c>
      <c r="F9" s="56">
        <v>2488867.04</v>
      </c>
      <c r="G9" s="57">
        <f t="shared" si="0"/>
        <v>0</v>
      </c>
    </row>
    <row r="10" spans="1:9" x14ac:dyDescent="0.25">
      <c r="A10" s="55" t="s">
        <v>125</v>
      </c>
      <c r="B10" s="55" t="s">
        <v>126</v>
      </c>
      <c r="C10" s="56">
        <v>235515693.91999999</v>
      </c>
      <c r="D10" s="56">
        <v>615499.46</v>
      </c>
      <c r="E10" s="56">
        <v>155778.03</v>
      </c>
      <c r="F10" s="56">
        <v>235975415.34999999</v>
      </c>
      <c r="G10" s="57">
        <f t="shared" si="0"/>
        <v>459721.42999999993</v>
      </c>
    </row>
    <row r="11" spans="1:9" x14ac:dyDescent="0.25">
      <c r="A11" s="55" t="s">
        <v>127</v>
      </c>
      <c r="B11" s="55" t="s">
        <v>128</v>
      </c>
      <c r="C11" s="56">
        <v>1131716.98</v>
      </c>
      <c r="D11" s="56">
        <v>0</v>
      </c>
      <c r="E11" s="56">
        <v>0</v>
      </c>
      <c r="F11" s="56">
        <v>1131716.98</v>
      </c>
      <c r="G11" s="57">
        <f t="shared" si="0"/>
        <v>0</v>
      </c>
    </row>
    <row r="12" spans="1:9" x14ac:dyDescent="0.25">
      <c r="A12" s="55" t="s">
        <v>129</v>
      </c>
      <c r="B12" s="55" t="s">
        <v>130</v>
      </c>
      <c r="C12" s="56">
        <v>306987001.88</v>
      </c>
      <c r="D12" s="56">
        <v>19804152.809999999</v>
      </c>
      <c r="E12" s="56">
        <v>5151251.4000000004</v>
      </c>
      <c r="F12" s="56">
        <v>321639903.29000002</v>
      </c>
      <c r="G12" s="57">
        <f t="shared" si="0"/>
        <v>14652901.409999998</v>
      </c>
    </row>
    <row r="13" spans="1:9" x14ac:dyDescent="0.25">
      <c r="A13" s="55" t="s">
        <v>131</v>
      </c>
      <c r="B13" s="55" t="s">
        <v>132</v>
      </c>
      <c r="C13" s="56">
        <v>24628.91</v>
      </c>
      <c r="D13" s="56">
        <v>0</v>
      </c>
      <c r="E13" s="56">
        <v>0</v>
      </c>
      <c r="F13" s="56">
        <v>24628.91</v>
      </c>
      <c r="G13" s="57">
        <f t="shared" si="0"/>
        <v>0</v>
      </c>
    </row>
    <row r="14" spans="1:9" x14ac:dyDescent="0.25">
      <c r="A14" s="55" t="s">
        <v>133</v>
      </c>
      <c r="B14" s="55" t="s">
        <v>134</v>
      </c>
      <c r="C14" s="56">
        <v>73438695.510000005</v>
      </c>
      <c r="D14" s="56">
        <v>1312239.82</v>
      </c>
      <c r="E14" s="56">
        <v>235287.67</v>
      </c>
      <c r="F14" s="56">
        <v>74515647.659999996</v>
      </c>
      <c r="G14" s="59">
        <f t="shared" si="0"/>
        <v>1076952.1500000001</v>
      </c>
      <c r="H14" s="59">
        <f>+G12+G10+G7+G4+G14</f>
        <v>49854061.019999996</v>
      </c>
    </row>
    <row r="15" spans="1:9" x14ac:dyDescent="0.25">
      <c r="A15" s="55" t="s">
        <v>135</v>
      </c>
      <c r="B15" s="55" t="s">
        <v>136</v>
      </c>
      <c r="C15" s="56">
        <v>20310.63</v>
      </c>
      <c r="D15" s="56">
        <v>0</v>
      </c>
      <c r="E15" s="56">
        <v>0</v>
      </c>
      <c r="F15" s="56">
        <v>20310.63</v>
      </c>
      <c r="G15" s="57">
        <f t="shared" si="0"/>
        <v>0</v>
      </c>
    </row>
    <row r="16" spans="1:9" x14ac:dyDescent="0.25">
      <c r="A16" s="55" t="s">
        <v>137</v>
      </c>
      <c r="B16" s="55" t="s">
        <v>138</v>
      </c>
      <c r="C16" s="56">
        <v>9942838.4700000007</v>
      </c>
      <c r="D16" s="56">
        <v>177300</v>
      </c>
      <c r="E16" s="56">
        <v>0</v>
      </c>
      <c r="F16" s="56">
        <v>10120138.470000001</v>
      </c>
      <c r="G16" s="57">
        <f t="shared" si="0"/>
        <v>177300</v>
      </c>
    </row>
    <row r="17" spans="1:11" x14ac:dyDescent="0.25">
      <c r="A17" s="55" t="s">
        <v>139</v>
      </c>
      <c r="B17" s="55" t="s">
        <v>140</v>
      </c>
      <c r="C17" s="56">
        <v>238000</v>
      </c>
      <c r="D17" s="56">
        <v>0</v>
      </c>
      <c r="E17" s="56">
        <v>0</v>
      </c>
      <c r="F17" s="56">
        <v>238000</v>
      </c>
      <c r="G17" s="57">
        <f t="shared" si="0"/>
        <v>0</v>
      </c>
    </row>
    <row r="18" spans="1:11" x14ac:dyDescent="0.25">
      <c r="A18" s="55" t="s">
        <v>141</v>
      </c>
      <c r="B18" s="55" t="s">
        <v>142</v>
      </c>
      <c r="C18" s="56">
        <v>168762482.34999999</v>
      </c>
      <c r="D18" s="56">
        <v>1950828.54</v>
      </c>
      <c r="E18" s="56">
        <v>0</v>
      </c>
      <c r="F18" s="56">
        <v>170713310.88999999</v>
      </c>
      <c r="G18" s="57">
        <f t="shared" si="0"/>
        <v>1950828.54</v>
      </c>
    </row>
    <row r="19" spans="1:11" x14ac:dyDescent="0.25">
      <c r="A19" s="55" t="s">
        <v>143</v>
      </c>
      <c r="B19" s="55" t="s">
        <v>144</v>
      </c>
      <c r="C19" s="56">
        <v>5743908.8300000001</v>
      </c>
      <c r="D19" s="56">
        <v>0</v>
      </c>
      <c r="E19" s="56">
        <v>0</v>
      </c>
      <c r="F19" s="56">
        <v>5743908.8300000001</v>
      </c>
      <c r="G19" s="57">
        <f t="shared" si="0"/>
        <v>0</v>
      </c>
    </row>
    <row r="20" spans="1:11" x14ac:dyDescent="0.25">
      <c r="A20" s="55" t="s">
        <v>145</v>
      </c>
      <c r="B20" s="55" t="s">
        <v>146</v>
      </c>
      <c r="C20" s="56">
        <v>84804.63</v>
      </c>
      <c r="D20" s="56">
        <v>0</v>
      </c>
      <c r="E20" s="56">
        <v>0</v>
      </c>
      <c r="F20" s="56">
        <v>84804.63</v>
      </c>
      <c r="G20" s="57">
        <f t="shared" si="0"/>
        <v>0</v>
      </c>
      <c r="H20" s="58">
        <f>+G16+G18</f>
        <v>2128128.54</v>
      </c>
    </row>
    <row r="21" spans="1:11" x14ac:dyDescent="0.25">
      <c r="A21" s="55" t="s">
        <v>147</v>
      </c>
      <c r="B21" s="55" t="s">
        <v>148</v>
      </c>
      <c r="C21" s="56">
        <v>21100</v>
      </c>
      <c r="D21" s="56">
        <v>0</v>
      </c>
      <c r="E21" s="56">
        <v>0</v>
      </c>
      <c r="F21" s="56">
        <v>21100</v>
      </c>
      <c r="G21" s="57">
        <f t="shared" si="0"/>
        <v>0</v>
      </c>
    </row>
    <row r="22" spans="1:11" x14ac:dyDescent="0.25">
      <c r="A22" s="55" t="s">
        <v>149</v>
      </c>
      <c r="B22" s="55" t="s">
        <v>150</v>
      </c>
      <c r="C22" s="56">
        <v>3429281</v>
      </c>
      <c r="D22" s="56">
        <v>0</v>
      </c>
      <c r="E22" s="56">
        <v>0</v>
      </c>
      <c r="F22" s="56">
        <v>3429281</v>
      </c>
      <c r="G22" s="57">
        <f t="shared" si="0"/>
        <v>0</v>
      </c>
    </row>
    <row r="23" spans="1:11" x14ac:dyDescent="0.25">
      <c r="A23" s="55" t="s">
        <v>151</v>
      </c>
      <c r="B23" s="55" t="s">
        <v>152</v>
      </c>
      <c r="C23" s="56">
        <v>153806.71</v>
      </c>
      <c r="D23" s="56">
        <v>0</v>
      </c>
      <c r="E23" s="56">
        <v>0</v>
      </c>
      <c r="F23" s="56">
        <v>153806.71</v>
      </c>
      <c r="G23" s="57">
        <f t="shared" si="0"/>
        <v>0</v>
      </c>
    </row>
    <row r="24" spans="1:11" x14ac:dyDescent="0.25">
      <c r="A24" s="55" t="s">
        <v>153</v>
      </c>
      <c r="B24" s="55" t="s">
        <v>154</v>
      </c>
      <c r="C24" s="56">
        <v>47000</v>
      </c>
      <c r="D24" s="56">
        <v>0</v>
      </c>
      <c r="E24" s="56">
        <v>0</v>
      </c>
      <c r="F24" s="56">
        <v>47000</v>
      </c>
      <c r="G24" s="57">
        <f t="shared" si="0"/>
        <v>0</v>
      </c>
    </row>
    <row r="25" spans="1:11" x14ac:dyDescent="0.25">
      <c r="A25" s="55" t="s">
        <v>155</v>
      </c>
      <c r="B25" s="55" t="s">
        <v>156</v>
      </c>
      <c r="C25" s="56">
        <v>17811285.129999999</v>
      </c>
      <c r="D25" s="56">
        <v>0</v>
      </c>
      <c r="E25" s="56">
        <v>0</v>
      </c>
      <c r="F25" s="56">
        <v>17811285.129999999</v>
      </c>
      <c r="G25" s="57">
        <f t="shared" si="0"/>
        <v>0</v>
      </c>
    </row>
    <row r="26" spans="1:11" x14ac:dyDescent="0.25">
      <c r="A26" s="55" t="s">
        <v>157</v>
      </c>
      <c r="B26" s="55" t="s">
        <v>158</v>
      </c>
      <c r="C26" s="56">
        <v>980000</v>
      </c>
      <c r="D26" s="56">
        <v>0</v>
      </c>
      <c r="E26" s="56">
        <v>0</v>
      </c>
      <c r="F26" s="56">
        <v>980000</v>
      </c>
      <c r="G26" s="57">
        <f t="shared" si="0"/>
        <v>0</v>
      </c>
    </row>
    <row r="27" spans="1:11" x14ac:dyDescent="0.25">
      <c r="A27" s="55" t="s">
        <v>159</v>
      </c>
      <c r="B27" s="55" t="s">
        <v>160</v>
      </c>
      <c r="C27" s="56">
        <v>615743233.66999996</v>
      </c>
      <c r="D27" s="56">
        <v>0</v>
      </c>
      <c r="E27" s="56">
        <v>0</v>
      </c>
      <c r="F27" s="56">
        <v>615743233.66999996</v>
      </c>
      <c r="G27" s="57">
        <f t="shared" si="0"/>
        <v>0</v>
      </c>
    </row>
    <row r="28" spans="1:11" x14ac:dyDescent="0.25">
      <c r="A28" s="55" t="s">
        <v>161</v>
      </c>
      <c r="B28" s="55" t="s">
        <v>162</v>
      </c>
      <c r="C28" s="56">
        <v>25047150</v>
      </c>
      <c r="D28" s="56">
        <v>0</v>
      </c>
      <c r="E28" s="56">
        <v>0</v>
      </c>
      <c r="F28" s="56">
        <v>25047150</v>
      </c>
      <c r="G28" s="57">
        <f t="shared" si="0"/>
        <v>0</v>
      </c>
    </row>
    <row r="29" spans="1:11" x14ac:dyDescent="0.25">
      <c r="A29" s="55" t="s">
        <v>163</v>
      </c>
      <c r="B29" s="55" t="s">
        <v>164</v>
      </c>
      <c r="C29" s="56">
        <v>1478000</v>
      </c>
      <c r="D29" s="56">
        <v>0</v>
      </c>
      <c r="E29" s="56">
        <v>0</v>
      </c>
      <c r="F29" s="56">
        <v>1478000</v>
      </c>
      <c r="G29" s="57">
        <f t="shared" si="0"/>
        <v>0</v>
      </c>
    </row>
    <row r="30" spans="1:11" x14ac:dyDescent="0.25">
      <c r="A30" s="55" t="s">
        <v>165</v>
      </c>
      <c r="B30" s="55" t="s">
        <v>166</v>
      </c>
      <c r="C30" s="56">
        <v>169329940.02000001</v>
      </c>
      <c r="D30" s="56">
        <v>2164411.27</v>
      </c>
      <c r="E30" s="56">
        <v>14058.43</v>
      </c>
      <c r="F30" s="56">
        <v>171480292.86000001</v>
      </c>
      <c r="G30" s="57">
        <f t="shared" si="0"/>
        <v>2150352.84</v>
      </c>
      <c r="H30" s="58">
        <f>+G30+G31+G32</f>
        <v>4685615.6000000006</v>
      </c>
      <c r="I30" s="69">
        <v>1763849.06</v>
      </c>
      <c r="J30" s="58">
        <f>+I30+I31</f>
        <v>2136294.41</v>
      </c>
      <c r="K30" s="58">
        <f>+G30-J30</f>
        <v>14058.429999999702</v>
      </c>
    </row>
    <row r="31" spans="1:11" x14ac:dyDescent="0.25">
      <c r="A31" s="55" t="s">
        <v>167</v>
      </c>
      <c r="B31" s="55" t="s">
        <v>168</v>
      </c>
      <c r="C31" s="56">
        <v>183766646.02000001</v>
      </c>
      <c r="D31" s="56">
        <v>2296882.9500000002</v>
      </c>
      <c r="E31" s="56">
        <v>14078.26</v>
      </c>
      <c r="F31" s="56">
        <v>186049450.71000001</v>
      </c>
      <c r="G31" s="57">
        <f t="shared" si="0"/>
        <v>2282804.6900000004</v>
      </c>
      <c r="I31" s="69">
        <v>372445.35</v>
      </c>
    </row>
    <row r="32" spans="1:11" x14ac:dyDescent="0.25">
      <c r="A32" s="55" t="s">
        <v>169</v>
      </c>
      <c r="B32" s="55" t="s">
        <v>170</v>
      </c>
      <c r="C32" s="56">
        <v>19629538.190000001</v>
      </c>
      <c r="D32" s="56">
        <v>252458.07</v>
      </c>
      <c r="E32" s="56">
        <v>0</v>
      </c>
      <c r="F32" s="56">
        <v>19881996.260000002</v>
      </c>
      <c r="G32" s="57">
        <f t="shared" si="0"/>
        <v>252458.07</v>
      </c>
      <c r="I32" s="69">
        <v>1895755.55</v>
      </c>
      <c r="J32" s="58">
        <f>+I32+I33</f>
        <v>2268726.4300000002</v>
      </c>
      <c r="K32" s="58">
        <f>+G31-J32</f>
        <v>14078.260000000242</v>
      </c>
    </row>
    <row r="33" spans="1:11" x14ac:dyDescent="0.25">
      <c r="A33" s="55" t="s">
        <v>171</v>
      </c>
      <c r="B33" s="55" t="s">
        <v>172</v>
      </c>
      <c r="C33" s="56">
        <v>642.14</v>
      </c>
      <c r="D33" s="56">
        <v>0</v>
      </c>
      <c r="E33" s="56">
        <v>0</v>
      </c>
      <c r="F33" s="56">
        <v>642.14</v>
      </c>
      <c r="G33" s="57">
        <f t="shared" si="0"/>
        <v>0</v>
      </c>
      <c r="I33" s="69">
        <v>372970.88</v>
      </c>
    </row>
    <row r="34" spans="1:11" x14ac:dyDescent="0.25">
      <c r="A34" s="55" t="s">
        <v>173</v>
      </c>
      <c r="B34" s="55" t="s">
        <v>174</v>
      </c>
      <c r="C34" s="56">
        <v>8264.4500000000007</v>
      </c>
      <c r="D34" s="56">
        <v>0</v>
      </c>
      <c r="E34" s="56">
        <v>0</v>
      </c>
      <c r="F34" s="56">
        <v>8264.4500000000007</v>
      </c>
      <c r="G34" s="57">
        <f t="shared" si="0"/>
        <v>0</v>
      </c>
      <c r="I34" s="69">
        <v>197568.55</v>
      </c>
      <c r="J34" s="58">
        <f>+I34+I35</f>
        <v>252458.06999999998</v>
      </c>
      <c r="K34" s="58">
        <f>+G32-J34</f>
        <v>0</v>
      </c>
    </row>
    <row r="35" spans="1:11" x14ac:dyDescent="0.25">
      <c r="A35" s="55" t="s">
        <v>175</v>
      </c>
      <c r="B35" s="55" t="s">
        <v>176</v>
      </c>
      <c r="C35" s="56">
        <v>40223366.200000003</v>
      </c>
      <c r="D35" s="56">
        <v>0</v>
      </c>
      <c r="E35" s="56">
        <v>0</v>
      </c>
      <c r="F35" s="56">
        <v>40223366.200000003</v>
      </c>
      <c r="G35" s="57">
        <f t="shared" si="0"/>
        <v>0</v>
      </c>
      <c r="I35" s="69">
        <v>54889.52</v>
      </c>
    </row>
    <row r="36" spans="1:11" x14ac:dyDescent="0.25">
      <c r="A36" s="55" t="s">
        <v>177</v>
      </c>
      <c r="B36" s="55" t="s">
        <v>178</v>
      </c>
      <c r="C36" s="56">
        <v>64864194.890000001</v>
      </c>
      <c r="D36" s="56">
        <v>2310826.64</v>
      </c>
      <c r="E36" s="56">
        <v>1026542.45</v>
      </c>
      <c r="F36" s="56">
        <v>66148479.079999998</v>
      </c>
      <c r="G36" s="57">
        <f t="shared" si="0"/>
        <v>1284284.1900000002</v>
      </c>
      <c r="H36" s="57"/>
    </row>
    <row r="37" spans="1:11" x14ac:dyDescent="0.25">
      <c r="A37" s="55" t="s">
        <v>179</v>
      </c>
      <c r="B37" s="55" t="s">
        <v>180</v>
      </c>
      <c r="C37" s="56">
        <v>1012582.88</v>
      </c>
      <c r="D37" s="56">
        <v>5150</v>
      </c>
      <c r="E37" s="56">
        <v>0</v>
      </c>
      <c r="F37" s="56">
        <v>1017732.88</v>
      </c>
      <c r="G37" s="57">
        <f t="shared" si="0"/>
        <v>5150</v>
      </c>
      <c r="H37" s="57"/>
    </row>
    <row r="38" spans="1:11" x14ac:dyDescent="0.25">
      <c r="A38" s="55" t="s">
        <v>181</v>
      </c>
      <c r="B38" s="55" t="s">
        <v>182</v>
      </c>
      <c r="C38" s="56">
        <v>21238886.219999999</v>
      </c>
      <c r="D38" s="56">
        <v>258422.49</v>
      </c>
      <c r="E38" s="56">
        <v>0</v>
      </c>
      <c r="F38" s="56">
        <v>21497308.710000001</v>
      </c>
      <c r="G38" s="57">
        <f t="shared" si="0"/>
        <v>258422.49</v>
      </c>
      <c r="H38" s="57"/>
    </row>
    <row r="39" spans="1:11" x14ac:dyDescent="0.25">
      <c r="A39" s="55" t="s">
        <v>183</v>
      </c>
      <c r="B39" s="55" t="s">
        <v>184</v>
      </c>
      <c r="C39" s="56">
        <v>69520618.480000004</v>
      </c>
      <c r="D39" s="56">
        <v>1149401.8700000001</v>
      </c>
      <c r="E39" s="56">
        <v>0</v>
      </c>
      <c r="F39" s="56">
        <v>70670020.349999994</v>
      </c>
      <c r="G39" s="57">
        <f t="shared" si="0"/>
        <v>1149401.8700000001</v>
      </c>
      <c r="H39" s="57"/>
    </row>
    <row r="40" spans="1:11" x14ac:dyDescent="0.25">
      <c r="A40" s="55" t="s">
        <v>185</v>
      </c>
      <c r="B40" s="55" t="s">
        <v>186</v>
      </c>
      <c r="C40" s="56">
        <v>1010906.89</v>
      </c>
      <c r="D40" s="56">
        <v>3510</v>
      </c>
      <c r="E40" s="56">
        <v>0</v>
      </c>
      <c r="F40" s="56">
        <v>1014416.89</v>
      </c>
      <c r="G40" s="57">
        <f t="shared" si="0"/>
        <v>3510</v>
      </c>
      <c r="H40" s="57"/>
    </row>
    <row r="41" spans="1:11" x14ac:dyDescent="0.25">
      <c r="A41" s="55" t="s">
        <v>187</v>
      </c>
      <c r="B41" s="55" t="s">
        <v>188</v>
      </c>
      <c r="C41" s="56">
        <v>1008734.45</v>
      </c>
      <c r="D41" s="56">
        <v>5646</v>
      </c>
      <c r="E41" s="56">
        <v>0</v>
      </c>
      <c r="F41" s="56">
        <v>1014380.45</v>
      </c>
      <c r="G41" s="59">
        <f t="shared" si="0"/>
        <v>5646</v>
      </c>
      <c r="H41" s="59">
        <f>+G41+G40+G39+G38+G37+G36</f>
        <v>2706414.5500000003</v>
      </c>
    </row>
    <row r="42" spans="1:11" x14ac:dyDescent="0.25">
      <c r="A42" s="55" t="s">
        <v>189</v>
      </c>
      <c r="B42" s="55" t="s">
        <v>190</v>
      </c>
      <c r="C42" s="56">
        <v>146509832.99000001</v>
      </c>
      <c r="D42" s="56">
        <v>608705.18999999994</v>
      </c>
      <c r="E42" s="56">
        <v>407100</v>
      </c>
      <c r="F42" s="56">
        <v>146711438.18000001</v>
      </c>
      <c r="G42" s="57">
        <f t="shared" si="0"/>
        <v>201605.18999999994</v>
      </c>
    </row>
    <row r="43" spans="1:11" x14ac:dyDescent="0.25">
      <c r="A43" s="55" t="s">
        <v>191</v>
      </c>
      <c r="B43" s="55" t="s">
        <v>192</v>
      </c>
      <c r="C43" s="56">
        <v>4914974.21</v>
      </c>
      <c r="D43" s="56">
        <v>0</v>
      </c>
      <c r="E43" s="56">
        <v>0</v>
      </c>
      <c r="F43" s="56">
        <v>4914974.21</v>
      </c>
      <c r="G43" s="59">
        <f t="shared" si="0"/>
        <v>0</v>
      </c>
      <c r="H43" s="79">
        <f>+G43+G42</f>
        <v>201605.18999999994</v>
      </c>
    </row>
    <row r="44" spans="1:11" x14ac:dyDescent="0.25">
      <c r="A44" s="55" t="s">
        <v>193</v>
      </c>
      <c r="B44" s="55" t="s">
        <v>194</v>
      </c>
      <c r="C44" s="56">
        <v>28994527.07</v>
      </c>
      <c r="D44" s="56">
        <v>432980</v>
      </c>
      <c r="E44" s="56">
        <v>0</v>
      </c>
      <c r="F44" s="56">
        <v>29427507.07</v>
      </c>
      <c r="G44" s="57">
        <f t="shared" si="0"/>
        <v>432980</v>
      </c>
    </row>
    <row r="45" spans="1:11" x14ac:dyDescent="0.25">
      <c r="A45" s="55" t="s">
        <v>195</v>
      </c>
      <c r="B45" s="55" t="s">
        <v>196</v>
      </c>
      <c r="C45" s="56">
        <v>11699795.52</v>
      </c>
      <c r="D45" s="56">
        <v>0</v>
      </c>
      <c r="E45" s="56">
        <v>0</v>
      </c>
      <c r="F45" s="56">
        <v>11699795.52</v>
      </c>
      <c r="G45" s="59">
        <f t="shared" si="0"/>
        <v>0</v>
      </c>
      <c r="H45" s="79">
        <f>+G44+G45</f>
        <v>432980</v>
      </c>
    </row>
    <row r="46" spans="1:11" x14ac:dyDescent="0.25">
      <c r="A46" s="55" t="s">
        <v>197</v>
      </c>
      <c r="B46" s="55" t="s">
        <v>198</v>
      </c>
      <c r="C46" s="56">
        <v>9351280.0199999996</v>
      </c>
      <c r="D46" s="56">
        <v>7695.9</v>
      </c>
      <c r="E46" s="56">
        <v>0</v>
      </c>
      <c r="F46" s="56">
        <v>9358975.9199999999</v>
      </c>
      <c r="G46" s="57">
        <f t="shared" si="0"/>
        <v>7695.9</v>
      </c>
    </row>
    <row r="47" spans="1:11" x14ac:dyDescent="0.25">
      <c r="A47" s="55" t="s">
        <v>199</v>
      </c>
      <c r="B47" s="55" t="s">
        <v>200</v>
      </c>
      <c r="C47" s="56">
        <v>2697959.28</v>
      </c>
      <c r="D47" s="56">
        <v>0</v>
      </c>
      <c r="E47" s="56">
        <v>0</v>
      </c>
      <c r="F47" s="56">
        <v>2697959.28</v>
      </c>
      <c r="G47" s="57">
        <f t="shared" si="0"/>
        <v>0</v>
      </c>
    </row>
    <row r="48" spans="1:11" x14ac:dyDescent="0.25">
      <c r="A48" s="55" t="s">
        <v>201</v>
      </c>
      <c r="B48" s="55" t="s">
        <v>202</v>
      </c>
      <c r="C48" s="56">
        <v>1336986.75</v>
      </c>
      <c r="D48" s="56">
        <v>8510</v>
      </c>
      <c r="E48" s="56">
        <v>680</v>
      </c>
      <c r="F48" s="56">
        <v>1344816.75</v>
      </c>
      <c r="G48" s="59">
        <f t="shared" si="0"/>
        <v>7830</v>
      </c>
      <c r="H48" s="79">
        <f>+G48+G47+G46</f>
        <v>15525.9</v>
      </c>
    </row>
    <row r="49" spans="1:8" x14ac:dyDescent="0.25">
      <c r="A49" s="55" t="s">
        <v>203</v>
      </c>
      <c r="B49" s="55" t="s">
        <v>204</v>
      </c>
      <c r="C49" s="56">
        <v>183098476.94</v>
      </c>
      <c r="D49" s="56">
        <v>2375588.88</v>
      </c>
      <c r="E49" s="56">
        <v>483296.06</v>
      </c>
      <c r="F49" s="56">
        <v>184990769.75999999</v>
      </c>
      <c r="G49" s="57">
        <f t="shared" si="0"/>
        <v>1892292.8199999998</v>
      </c>
    </row>
    <row r="50" spans="1:8" x14ac:dyDescent="0.25">
      <c r="A50" s="55" t="s">
        <v>205</v>
      </c>
      <c r="B50" s="55" t="s">
        <v>206</v>
      </c>
      <c r="C50" s="56">
        <v>22287.99</v>
      </c>
      <c r="D50" s="56">
        <v>0</v>
      </c>
      <c r="E50" s="56">
        <v>0</v>
      </c>
      <c r="F50" s="56">
        <v>22287.99</v>
      </c>
      <c r="G50" s="57">
        <f t="shared" si="0"/>
        <v>0</v>
      </c>
    </row>
    <row r="51" spans="1:8" x14ac:dyDescent="0.25">
      <c r="A51" s="55" t="s">
        <v>207</v>
      </c>
      <c r="B51" s="55" t="s">
        <v>208</v>
      </c>
      <c r="C51" s="56">
        <v>3629777.57</v>
      </c>
      <c r="D51" s="56">
        <v>150575.60999999999</v>
      </c>
      <c r="E51" s="56">
        <v>0</v>
      </c>
      <c r="F51" s="56">
        <v>3780353.18</v>
      </c>
      <c r="G51" s="57">
        <f t="shared" si="0"/>
        <v>150575.60999999999</v>
      </c>
    </row>
    <row r="52" spans="1:8" x14ac:dyDescent="0.25">
      <c r="A52" s="55" t="s">
        <v>209</v>
      </c>
      <c r="B52" s="55" t="s">
        <v>210</v>
      </c>
      <c r="C52" s="56">
        <v>1764115.6</v>
      </c>
      <c r="D52" s="56">
        <v>0</v>
      </c>
      <c r="E52" s="56">
        <v>0</v>
      </c>
      <c r="F52" s="56">
        <v>1764115.6</v>
      </c>
      <c r="G52" s="57">
        <f t="shared" si="0"/>
        <v>0</v>
      </c>
    </row>
    <row r="53" spans="1:8" x14ac:dyDescent="0.25">
      <c r="A53" s="55" t="s">
        <v>211</v>
      </c>
      <c r="B53" s="55" t="s">
        <v>212</v>
      </c>
      <c r="C53" s="56">
        <v>18292</v>
      </c>
      <c r="D53" s="56">
        <v>0</v>
      </c>
      <c r="E53" s="56">
        <v>0</v>
      </c>
      <c r="F53" s="56">
        <v>18292</v>
      </c>
      <c r="G53" s="57">
        <f t="shared" si="0"/>
        <v>0</v>
      </c>
    </row>
    <row r="54" spans="1:8" x14ac:dyDescent="0.25">
      <c r="A54" s="55" t="s">
        <v>213</v>
      </c>
      <c r="B54" s="55" t="s">
        <v>214</v>
      </c>
      <c r="C54" s="56">
        <v>342497.67</v>
      </c>
      <c r="D54" s="56">
        <v>0</v>
      </c>
      <c r="E54" s="56">
        <v>0</v>
      </c>
      <c r="F54" s="56">
        <v>342497.67</v>
      </c>
      <c r="G54" s="57">
        <f t="shared" si="0"/>
        <v>0</v>
      </c>
    </row>
    <row r="55" spans="1:8" x14ac:dyDescent="0.25">
      <c r="A55" s="55" t="s">
        <v>215</v>
      </c>
      <c r="B55" s="55" t="s">
        <v>216</v>
      </c>
      <c r="C55" s="56">
        <v>3020357.24</v>
      </c>
      <c r="D55" s="56">
        <v>0</v>
      </c>
      <c r="E55" s="56">
        <v>0</v>
      </c>
      <c r="F55" s="56">
        <v>3020357.24</v>
      </c>
      <c r="G55" s="59">
        <f t="shared" si="0"/>
        <v>0</v>
      </c>
      <c r="H55" s="79">
        <f>+G55+G54+G53+G52+G51+G50+G49+G56</f>
        <v>2206605.9099999997</v>
      </c>
    </row>
    <row r="56" spans="1:8" x14ac:dyDescent="0.25">
      <c r="A56" s="55" t="s">
        <v>217</v>
      </c>
      <c r="B56" s="55" t="s">
        <v>218</v>
      </c>
      <c r="C56" s="56">
        <v>12865643.32</v>
      </c>
      <c r="D56" s="56">
        <v>163737.48000000001</v>
      </c>
      <c r="E56" s="56">
        <v>0</v>
      </c>
      <c r="F56" s="56">
        <v>13029380.800000001</v>
      </c>
      <c r="G56" s="59">
        <f t="shared" si="0"/>
        <v>163737.48000000001</v>
      </c>
    </row>
    <row r="57" spans="1:8" x14ac:dyDescent="0.25">
      <c r="A57" s="55" t="s">
        <v>219</v>
      </c>
      <c r="B57" s="55" t="s">
        <v>220</v>
      </c>
      <c r="C57" s="56">
        <v>5745848.2400000002</v>
      </c>
      <c r="D57" s="56">
        <v>0</v>
      </c>
      <c r="E57" s="56">
        <v>0</v>
      </c>
      <c r="F57" s="56">
        <v>5745848.2400000002</v>
      </c>
      <c r="G57" s="57">
        <f t="shared" si="0"/>
        <v>0</v>
      </c>
    </row>
    <row r="58" spans="1:8" x14ac:dyDescent="0.25">
      <c r="A58" s="55" t="s">
        <v>221</v>
      </c>
      <c r="B58" s="55" t="s">
        <v>222</v>
      </c>
      <c r="C58" s="56">
        <v>16738957.26</v>
      </c>
      <c r="D58" s="56">
        <v>0</v>
      </c>
      <c r="E58" s="56">
        <v>0</v>
      </c>
      <c r="F58" s="56">
        <v>16738957.26</v>
      </c>
      <c r="G58" s="57">
        <f t="shared" si="0"/>
        <v>0</v>
      </c>
    </row>
    <row r="59" spans="1:8" x14ac:dyDescent="0.25">
      <c r="A59" s="55" t="s">
        <v>223</v>
      </c>
      <c r="B59" s="55" t="s">
        <v>224</v>
      </c>
      <c r="C59" s="56">
        <v>221646954.99000001</v>
      </c>
      <c r="D59" s="56">
        <v>3242409.04</v>
      </c>
      <c r="E59" s="56">
        <v>603471.22</v>
      </c>
      <c r="F59" s="56">
        <v>224285892.81</v>
      </c>
      <c r="G59" s="57">
        <f t="shared" si="0"/>
        <v>2638937.8200000003</v>
      </c>
      <c r="H59" s="57">
        <f>+G59</f>
        <v>2638937.8200000003</v>
      </c>
    </row>
    <row r="60" spans="1:8" x14ac:dyDescent="0.25">
      <c r="A60" s="55" t="s">
        <v>225</v>
      </c>
      <c r="B60" s="55" t="s">
        <v>226</v>
      </c>
      <c r="C60" s="56">
        <v>-195119531.77000001</v>
      </c>
      <c r="D60" s="56">
        <v>103166</v>
      </c>
      <c r="E60" s="56">
        <v>103166</v>
      </c>
      <c r="F60" s="56">
        <v>-195119531.77000001</v>
      </c>
      <c r="G60" s="57">
        <f t="shared" si="0"/>
        <v>0</v>
      </c>
    </row>
    <row r="61" spans="1:8" x14ac:dyDescent="0.25">
      <c r="A61" s="55" t="s">
        <v>227</v>
      </c>
      <c r="B61" s="55" t="s">
        <v>228</v>
      </c>
      <c r="C61" s="56">
        <v>9734077.8599999994</v>
      </c>
      <c r="D61" s="56">
        <v>0</v>
      </c>
      <c r="E61" s="56">
        <v>0</v>
      </c>
      <c r="F61" s="56">
        <v>9734077.8599999994</v>
      </c>
      <c r="G61" s="57">
        <f t="shared" si="0"/>
        <v>0</v>
      </c>
    </row>
    <row r="62" spans="1:8" x14ac:dyDescent="0.25">
      <c r="A62" s="55" t="s">
        <v>229</v>
      </c>
      <c r="B62" s="55" t="s">
        <v>230</v>
      </c>
      <c r="C62" s="56">
        <v>797670</v>
      </c>
      <c r="D62" s="56">
        <v>0</v>
      </c>
      <c r="E62" s="56">
        <v>0</v>
      </c>
      <c r="F62" s="56">
        <v>797670</v>
      </c>
      <c r="G62" s="57">
        <f t="shared" si="0"/>
        <v>0</v>
      </c>
    </row>
    <row r="63" spans="1:8" x14ac:dyDescent="0.25">
      <c r="A63" s="55" t="s">
        <v>231</v>
      </c>
      <c r="B63" s="55" t="s">
        <v>232</v>
      </c>
      <c r="C63" s="56">
        <v>933988.77</v>
      </c>
      <c r="D63" s="56">
        <v>0</v>
      </c>
      <c r="E63" s="56">
        <v>0</v>
      </c>
      <c r="F63" s="56">
        <v>933988.77</v>
      </c>
      <c r="G63" s="57">
        <f t="shared" si="0"/>
        <v>0</v>
      </c>
    </row>
    <row r="64" spans="1:8" x14ac:dyDescent="0.25">
      <c r="A64" s="55" t="s">
        <v>233</v>
      </c>
      <c r="B64" s="55" t="s">
        <v>234</v>
      </c>
      <c r="C64" s="56">
        <v>1090686.32</v>
      </c>
      <c r="D64" s="56">
        <v>0</v>
      </c>
      <c r="E64" s="56">
        <v>0</v>
      </c>
      <c r="F64" s="56">
        <v>1090686.32</v>
      </c>
      <c r="G64" s="57">
        <f t="shared" si="0"/>
        <v>0</v>
      </c>
    </row>
    <row r="65" spans="1:8" x14ac:dyDescent="0.25">
      <c r="A65" s="55" t="s">
        <v>235</v>
      </c>
      <c r="B65" s="55" t="s">
        <v>236</v>
      </c>
      <c r="C65" s="56">
        <v>1652105.34</v>
      </c>
      <c r="D65" s="56">
        <v>0</v>
      </c>
      <c r="E65" s="56">
        <v>0</v>
      </c>
      <c r="F65" s="56">
        <v>1652105.34</v>
      </c>
      <c r="G65" s="57">
        <f t="shared" si="0"/>
        <v>0</v>
      </c>
    </row>
    <row r="66" spans="1:8" x14ac:dyDescent="0.25">
      <c r="A66" s="55" t="s">
        <v>237</v>
      </c>
      <c r="B66" s="55" t="s">
        <v>238</v>
      </c>
      <c r="C66" s="56">
        <v>337703.44</v>
      </c>
      <c r="D66" s="56">
        <v>0</v>
      </c>
      <c r="E66" s="56">
        <v>0</v>
      </c>
      <c r="F66" s="56">
        <v>337703.44</v>
      </c>
      <c r="G66" s="57">
        <f t="shared" si="0"/>
        <v>0</v>
      </c>
    </row>
    <row r="67" spans="1:8" x14ac:dyDescent="0.25">
      <c r="A67" s="55" t="s">
        <v>239</v>
      </c>
      <c r="B67" s="55" t="s">
        <v>240</v>
      </c>
      <c r="C67" s="56">
        <v>2911482.76</v>
      </c>
      <c r="D67" s="56">
        <v>0</v>
      </c>
      <c r="E67" s="56">
        <v>0</v>
      </c>
      <c r="F67" s="56">
        <v>2911482.76</v>
      </c>
      <c r="G67" s="57">
        <f t="shared" ref="G67:G130" si="1">+D67-E67</f>
        <v>0</v>
      </c>
    </row>
    <row r="68" spans="1:8" x14ac:dyDescent="0.25">
      <c r="A68" s="55" t="s">
        <v>241</v>
      </c>
      <c r="B68" s="55" t="s">
        <v>242</v>
      </c>
      <c r="C68" s="56">
        <v>622289.85</v>
      </c>
      <c r="D68" s="56">
        <v>0</v>
      </c>
      <c r="E68" s="56">
        <v>0</v>
      </c>
      <c r="F68" s="56">
        <v>622289.85</v>
      </c>
      <c r="G68" s="57">
        <f t="shared" si="1"/>
        <v>0</v>
      </c>
    </row>
    <row r="69" spans="1:8" x14ac:dyDescent="0.25">
      <c r="A69" s="55" t="s">
        <v>243</v>
      </c>
      <c r="B69" s="55" t="s">
        <v>244</v>
      </c>
      <c r="C69" s="56">
        <v>1055</v>
      </c>
      <c r="D69" s="56">
        <v>0</v>
      </c>
      <c r="E69" s="56">
        <v>0</v>
      </c>
      <c r="F69" s="56">
        <v>1055</v>
      </c>
      <c r="G69" s="57">
        <f t="shared" si="1"/>
        <v>0</v>
      </c>
    </row>
    <row r="70" spans="1:8" x14ac:dyDescent="0.25">
      <c r="A70" s="55" t="s">
        <v>245</v>
      </c>
      <c r="B70" s="55" t="s">
        <v>246</v>
      </c>
      <c r="C70" s="56">
        <v>14914.04</v>
      </c>
      <c r="D70" s="56">
        <v>0</v>
      </c>
      <c r="E70" s="56">
        <v>0</v>
      </c>
      <c r="F70" s="56">
        <v>14914.04</v>
      </c>
      <c r="G70" s="57">
        <f t="shared" si="1"/>
        <v>0</v>
      </c>
    </row>
    <row r="71" spans="1:8" x14ac:dyDescent="0.25">
      <c r="A71" s="55" t="s">
        <v>247</v>
      </c>
      <c r="B71" s="55" t="s">
        <v>248</v>
      </c>
      <c r="C71" s="56">
        <v>3203.94</v>
      </c>
      <c r="D71" s="56">
        <v>0</v>
      </c>
      <c r="E71" s="56">
        <v>0</v>
      </c>
      <c r="F71" s="56">
        <v>3203.94</v>
      </c>
      <c r="G71" s="57">
        <f t="shared" si="1"/>
        <v>0</v>
      </c>
    </row>
    <row r="72" spans="1:8" x14ac:dyDescent="0.25">
      <c r="A72" s="55" t="s">
        <v>249</v>
      </c>
      <c r="B72" s="55" t="s">
        <v>250</v>
      </c>
      <c r="C72" s="56">
        <v>-19166924.370000001</v>
      </c>
      <c r="D72" s="56">
        <v>109176.41</v>
      </c>
      <c r="E72" s="56">
        <v>0</v>
      </c>
      <c r="F72" s="56">
        <v>-19057747.960000001</v>
      </c>
      <c r="G72" s="57">
        <f t="shared" si="1"/>
        <v>109176.41</v>
      </c>
    </row>
    <row r="73" spans="1:8" x14ac:dyDescent="0.25">
      <c r="A73" s="55" t="s">
        <v>251</v>
      </c>
      <c r="B73" s="55" t="s">
        <v>252</v>
      </c>
      <c r="C73" s="56">
        <v>24325</v>
      </c>
      <c r="D73" s="56">
        <v>0</v>
      </c>
      <c r="E73" s="56">
        <v>0</v>
      </c>
      <c r="F73" s="56">
        <v>24325</v>
      </c>
      <c r="G73" s="57">
        <f t="shared" si="1"/>
        <v>0</v>
      </c>
    </row>
    <row r="74" spans="1:8" x14ac:dyDescent="0.25">
      <c r="A74" s="55" t="s">
        <v>253</v>
      </c>
      <c r="B74" s="55" t="s">
        <v>254</v>
      </c>
      <c r="C74" s="56">
        <v>12301.5</v>
      </c>
      <c r="D74" s="56">
        <v>0</v>
      </c>
      <c r="E74" s="56">
        <v>0</v>
      </c>
      <c r="F74" s="56">
        <v>12301.5</v>
      </c>
      <c r="G74" s="57">
        <f t="shared" si="1"/>
        <v>0</v>
      </c>
      <c r="H74" s="58">
        <f>+G74+G72</f>
        <v>109176.41</v>
      </c>
    </row>
    <row r="75" spans="1:8" x14ac:dyDescent="0.25">
      <c r="A75" s="55" t="s">
        <v>255</v>
      </c>
      <c r="B75" s="55" t="s">
        <v>256</v>
      </c>
      <c r="C75" s="56">
        <v>4236.17</v>
      </c>
      <c r="D75" s="56">
        <v>0</v>
      </c>
      <c r="E75" s="56">
        <v>0</v>
      </c>
      <c r="F75" s="56">
        <v>4236.17</v>
      </c>
      <c r="G75" s="57">
        <f t="shared" si="1"/>
        <v>0</v>
      </c>
    </row>
    <row r="76" spans="1:8" x14ac:dyDescent="0.25">
      <c r="A76" s="55" t="s">
        <v>257</v>
      </c>
      <c r="B76" s="55" t="s">
        <v>258</v>
      </c>
      <c r="C76" s="56">
        <v>1274300.17</v>
      </c>
      <c r="D76" s="56">
        <v>25960</v>
      </c>
      <c r="E76" s="56">
        <v>0</v>
      </c>
      <c r="F76" s="56">
        <v>1300260.17</v>
      </c>
      <c r="G76" s="57">
        <f t="shared" si="1"/>
        <v>25960</v>
      </c>
    </row>
    <row r="77" spans="1:8" x14ac:dyDescent="0.25">
      <c r="A77" s="55" t="s">
        <v>259</v>
      </c>
      <c r="B77" s="55" t="s">
        <v>260</v>
      </c>
      <c r="C77" s="56">
        <v>8980876.1699999999</v>
      </c>
      <c r="D77" s="56">
        <v>93463.51</v>
      </c>
      <c r="E77" s="56">
        <v>0</v>
      </c>
      <c r="F77" s="56">
        <v>9074339.6799999997</v>
      </c>
      <c r="G77" s="57">
        <f t="shared" si="1"/>
        <v>93463.51</v>
      </c>
    </row>
    <row r="78" spans="1:8" x14ac:dyDescent="0.25">
      <c r="A78" s="55" t="s">
        <v>261</v>
      </c>
      <c r="B78" s="55" t="s">
        <v>262</v>
      </c>
      <c r="C78" s="56">
        <v>15527</v>
      </c>
      <c r="D78" s="56">
        <v>0</v>
      </c>
      <c r="E78" s="56">
        <v>0</v>
      </c>
      <c r="F78" s="56">
        <v>15527</v>
      </c>
      <c r="G78" s="57">
        <f t="shared" si="1"/>
        <v>0</v>
      </c>
    </row>
    <row r="79" spans="1:8" x14ac:dyDescent="0.25">
      <c r="A79" s="55" t="s">
        <v>263</v>
      </c>
      <c r="B79" s="55" t="s">
        <v>264</v>
      </c>
      <c r="C79" s="56">
        <v>63999.99</v>
      </c>
      <c r="D79" s="56">
        <v>0</v>
      </c>
      <c r="E79" s="56">
        <v>0</v>
      </c>
      <c r="F79" s="56">
        <v>63999.99</v>
      </c>
      <c r="G79" s="57">
        <f t="shared" si="1"/>
        <v>0</v>
      </c>
    </row>
    <row r="80" spans="1:8" x14ac:dyDescent="0.25">
      <c r="A80" s="55" t="s">
        <v>265</v>
      </c>
      <c r="B80" s="55" t="s">
        <v>266</v>
      </c>
      <c r="C80" s="56">
        <v>829755</v>
      </c>
      <c r="D80" s="56">
        <v>0</v>
      </c>
      <c r="E80" s="56">
        <v>0</v>
      </c>
      <c r="F80" s="56">
        <v>829755</v>
      </c>
      <c r="G80" s="57">
        <f t="shared" si="1"/>
        <v>0</v>
      </c>
    </row>
    <row r="81" spans="1:7" x14ac:dyDescent="0.25">
      <c r="A81" s="55" t="s">
        <v>267</v>
      </c>
      <c r="B81" s="55" t="s">
        <v>268</v>
      </c>
      <c r="C81" s="56">
        <v>10987.05</v>
      </c>
      <c r="D81" s="56">
        <v>0</v>
      </c>
      <c r="E81" s="56">
        <v>0</v>
      </c>
      <c r="F81" s="56">
        <v>10987.05</v>
      </c>
      <c r="G81" s="57">
        <f t="shared" si="1"/>
        <v>0</v>
      </c>
    </row>
    <row r="82" spans="1:7" x14ac:dyDescent="0.25">
      <c r="A82" s="55" t="s">
        <v>269</v>
      </c>
      <c r="B82" s="55" t="s">
        <v>270</v>
      </c>
      <c r="C82" s="56">
        <v>201395.86</v>
      </c>
      <c r="D82" s="56">
        <v>0</v>
      </c>
      <c r="E82" s="56">
        <v>0</v>
      </c>
      <c r="F82" s="56">
        <v>201395.86</v>
      </c>
      <c r="G82" s="57">
        <f t="shared" si="1"/>
        <v>0</v>
      </c>
    </row>
    <row r="83" spans="1:7" x14ac:dyDescent="0.25">
      <c r="A83" s="55" t="s">
        <v>271</v>
      </c>
      <c r="B83" s="55" t="s">
        <v>272</v>
      </c>
      <c r="C83" s="56">
        <v>970660</v>
      </c>
      <c r="D83" s="56">
        <v>0</v>
      </c>
      <c r="E83" s="56">
        <v>0</v>
      </c>
      <c r="F83" s="56">
        <v>970660</v>
      </c>
      <c r="G83" s="57">
        <f t="shared" si="1"/>
        <v>0</v>
      </c>
    </row>
    <row r="84" spans="1:7" x14ac:dyDescent="0.25">
      <c r="A84" s="55" t="s">
        <v>273</v>
      </c>
      <c r="B84" s="55" t="s">
        <v>274</v>
      </c>
      <c r="C84" s="56">
        <v>17314736.02</v>
      </c>
      <c r="D84" s="56">
        <v>0</v>
      </c>
      <c r="E84" s="56">
        <v>0</v>
      </c>
      <c r="F84" s="56">
        <v>17314736.02</v>
      </c>
      <c r="G84" s="57">
        <f t="shared" si="1"/>
        <v>0</v>
      </c>
    </row>
    <row r="85" spans="1:7" x14ac:dyDescent="0.25">
      <c r="A85" s="55" t="s">
        <v>275</v>
      </c>
      <c r="B85" s="55" t="s">
        <v>276</v>
      </c>
      <c r="C85" s="56">
        <v>42703816.009999998</v>
      </c>
      <c r="D85" s="56">
        <v>0</v>
      </c>
      <c r="E85" s="56">
        <v>0</v>
      </c>
      <c r="F85" s="56">
        <v>42703816.009999998</v>
      </c>
      <c r="G85" s="57">
        <f t="shared" si="1"/>
        <v>0</v>
      </c>
    </row>
    <row r="86" spans="1:7" x14ac:dyDescent="0.25">
      <c r="A86" s="55" t="s">
        <v>277</v>
      </c>
      <c r="B86" s="55" t="s">
        <v>278</v>
      </c>
      <c r="C86" s="56">
        <v>996248.5</v>
      </c>
      <c r="D86" s="56">
        <v>0</v>
      </c>
      <c r="E86" s="56">
        <v>0</v>
      </c>
      <c r="F86" s="56">
        <v>996248.5</v>
      </c>
      <c r="G86" s="57">
        <f t="shared" si="1"/>
        <v>0</v>
      </c>
    </row>
    <row r="87" spans="1:7" x14ac:dyDescent="0.25">
      <c r="A87" s="55" t="s">
        <v>508</v>
      </c>
      <c r="B87" s="55" t="s">
        <v>509</v>
      </c>
      <c r="C87" s="56">
        <v>7000</v>
      </c>
      <c r="D87" s="56">
        <v>0</v>
      </c>
      <c r="E87" s="56">
        <v>0</v>
      </c>
      <c r="F87" s="56">
        <v>7000</v>
      </c>
      <c r="G87" s="57">
        <f t="shared" si="1"/>
        <v>0</v>
      </c>
    </row>
    <row r="88" spans="1:7" x14ac:dyDescent="0.25">
      <c r="A88" s="55" t="s">
        <v>279</v>
      </c>
      <c r="B88" s="55" t="s">
        <v>280</v>
      </c>
      <c r="C88" s="56">
        <v>179128.68</v>
      </c>
      <c r="D88" s="56">
        <v>0</v>
      </c>
      <c r="E88" s="56">
        <v>0</v>
      </c>
      <c r="F88" s="56">
        <v>179128.68</v>
      </c>
      <c r="G88" s="57">
        <f t="shared" si="1"/>
        <v>0</v>
      </c>
    </row>
    <row r="89" spans="1:7" x14ac:dyDescent="0.25">
      <c r="A89" s="55" t="s">
        <v>281</v>
      </c>
      <c r="B89" s="55" t="s">
        <v>513</v>
      </c>
      <c r="C89" s="56">
        <v>2847144.5</v>
      </c>
      <c r="D89" s="56">
        <v>0</v>
      </c>
      <c r="E89" s="56">
        <v>17081</v>
      </c>
      <c r="F89" s="56">
        <v>2830063.5</v>
      </c>
      <c r="G89" s="57">
        <f t="shared" si="1"/>
        <v>-17081</v>
      </c>
    </row>
    <row r="90" spans="1:7" x14ac:dyDescent="0.25">
      <c r="A90" s="55" t="s">
        <v>283</v>
      </c>
      <c r="B90" s="55" t="s">
        <v>284</v>
      </c>
      <c r="C90" s="56">
        <v>12016550.960000001</v>
      </c>
      <c r="D90" s="56">
        <v>23600</v>
      </c>
      <c r="E90" s="56">
        <v>0</v>
      </c>
      <c r="F90" s="56">
        <v>12040150.960000001</v>
      </c>
      <c r="G90" s="57">
        <f t="shared" si="1"/>
        <v>23600</v>
      </c>
    </row>
    <row r="91" spans="1:7" x14ac:dyDescent="0.25">
      <c r="A91" s="55" t="s">
        <v>285</v>
      </c>
      <c r="B91" s="55" t="s">
        <v>286</v>
      </c>
      <c r="C91" s="56">
        <v>285803</v>
      </c>
      <c r="D91" s="56">
        <v>25440</v>
      </c>
      <c r="E91" s="56">
        <v>0</v>
      </c>
      <c r="F91" s="56">
        <v>311243</v>
      </c>
      <c r="G91" s="57">
        <f t="shared" si="1"/>
        <v>25440</v>
      </c>
    </row>
    <row r="92" spans="1:7" x14ac:dyDescent="0.25">
      <c r="A92" s="55" t="s">
        <v>287</v>
      </c>
      <c r="B92" s="55" t="s">
        <v>288</v>
      </c>
      <c r="C92" s="56">
        <v>15033382.6</v>
      </c>
      <c r="D92" s="56">
        <v>684201.5</v>
      </c>
      <c r="E92" s="56">
        <v>282336.64000000001</v>
      </c>
      <c r="F92" s="56">
        <v>15435247.460000001</v>
      </c>
      <c r="G92" s="57">
        <f t="shared" si="1"/>
        <v>401864.86</v>
      </c>
    </row>
    <row r="93" spans="1:7" x14ac:dyDescent="0.25">
      <c r="A93" s="55" t="s">
        <v>289</v>
      </c>
      <c r="B93" s="55" t="s">
        <v>290</v>
      </c>
      <c r="C93" s="56">
        <v>71985402.090000004</v>
      </c>
      <c r="D93" s="56">
        <v>53042</v>
      </c>
      <c r="E93" s="56">
        <v>17081</v>
      </c>
      <c r="F93" s="56">
        <v>72021363.090000004</v>
      </c>
      <c r="G93" s="57">
        <f t="shared" si="1"/>
        <v>35961</v>
      </c>
    </row>
    <row r="94" spans="1:7" x14ac:dyDescent="0.25">
      <c r="A94" s="55" t="s">
        <v>291</v>
      </c>
      <c r="B94" s="55" t="s">
        <v>292</v>
      </c>
      <c r="C94" s="56">
        <v>206014.19</v>
      </c>
      <c r="D94" s="56">
        <v>0</v>
      </c>
      <c r="E94" s="56">
        <v>0</v>
      </c>
      <c r="F94" s="56">
        <v>206014.19</v>
      </c>
      <c r="G94" s="57">
        <f t="shared" si="1"/>
        <v>0</v>
      </c>
    </row>
    <row r="95" spans="1:7" x14ac:dyDescent="0.25">
      <c r="A95" s="55" t="s">
        <v>293</v>
      </c>
      <c r="B95" s="55" t="s">
        <v>294</v>
      </c>
      <c r="C95" s="56">
        <v>809961.58</v>
      </c>
      <c r="D95" s="56">
        <v>4800</v>
      </c>
      <c r="E95" s="56">
        <v>0</v>
      </c>
      <c r="F95" s="56">
        <v>814761.58</v>
      </c>
      <c r="G95" s="57">
        <f t="shared" si="1"/>
        <v>4800</v>
      </c>
    </row>
    <row r="96" spans="1:7" x14ac:dyDescent="0.25">
      <c r="A96" s="55" t="s">
        <v>295</v>
      </c>
      <c r="B96" s="55" t="s">
        <v>296</v>
      </c>
      <c r="C96" s="56">
        <v>4720</v>
      </c>
      <c r="D96" s="56">
        <v>0</v>
      </c>
      <c r="E96" s="56">
        <v>0</v>
      </c>
      <c r="F96" s="56">
        <v>4720</v>
      </c>
      <c r="G96" s="57">
        <f t="shared" si="1"/>
        <v>0</v>
      </c>
    </row>
    <row r="97" spans="1:8" x14ac:dyDescent="0.25">
      <c r="A97" s="55" t="s">
        <v>297</v>
      </c>
      <c r="B97" s="55" t="s">
        <v>298</v>
      </c>
      <c r="C97" s="56">
        <v>4130</v>
      </c>
      <c r="D97" s="56">
        <v>0</v>
      </c>
      <c r="E97" s="56">
        <v>0</v>
      </c>
      <c r="F97" s="56">
        <v>4130</v>
      </c>
      <c r="G97" s="59">
        <f t="shared" si="1"/>
        <v>0</v>
      </c>
      <c r="H97" s="79">
        <f>+G97+G96+G95+G94+G93+G92+G91+G90+G88+G87+G86+G85+G84+G83+G82+G81+G80+G79+G78+G77+G76</f>
        <v>611089.37</v>
      </c>
    </row>
    <row r="98" spans="1:8" x14ac:dyDescent="0.25">
      <c r="A98" s="55" t="s">
        <v>299</v>
      </c>
      <c r="B98" s="55" t="s">
        <v>300</v>
      </c>
      <c r="C98" s="56">
        <v>22699.95</v>
      </c>
      <c r="D98" s="56">
        <v>0</v>
      </c>
      <c r="E98" s="56">
        <v>0</v>
      </c>
      <c r="F98" s="56">
        <v>22699.95</v>
      </c>
      <c r="G98" s="57">
        <f t="shared" si="1"/>
        <v>0</v>
      </c>
    </row>
    <row r="99" spans="1:8" x14ac:dyDescent="0.25">
      <c r="A99" s="55" t="s">
        <v>301</v>
      </c>
      <c r="B99" s="55" t="s">
        <v>302</v>
      </c>
      <c r="C99" s="56">
        <v>8628294.6199999992</v>
      </c>
      <c r="D99" s="56">
        <v>285436.21999999997</v>
      </c>
      <c r="E99" s="56">
        <v>70354.91</v>
      </c>
      <c r="F99" s="56">
        <v>8843375.9299999997</v>
      </c>
      <c r="G99" s="57">
        <f t="shared" si="1"/>
        <v>215081.30999999997</v>
      </c>
    </row>
    <row r="100" spans="1:8" x14ac:dyDescent="0.25">
      <c r="A100" s="55" t="s">
        <v>303</v>
      </c>
      <c r="B100" s="55" t="s">
        <v>304</v>
      </c>
      <c r="C100" s="56">
        <v>1800</v>
      </c>
      <c r="D100" s="56">
        <v>0</v>
      </c>
      <c r="E100" s="56">
        <v>0</v>
      </c>
      <c r="F100" s="56">
        <v>1800</v>
      </c>
      <c r="G100" s="59">
        <f t="shared" si="1"/>
        <v>0</v>
      </c>
      <c r="H100" s="79">
        <f>+G100+G99</f>
        <v>215081.30999999997</v>
      </c>
    </row>
    <row r="101" spans="1:8" x14ac:dyDescent="0.25">
      <c r="A101" s="55" t="s">
        <v>305</v>
      </c>
      <c r="B101" s="55" t="s">
        <v>306</v>
      </c>
      <c r="C101" s="56">
        <v>995960.36</v>
      </c>
      <c r="D101" s="56">
        <v>0</v>
      </c>
      <c r="E101" s="56">
        <v>0</v>
      </c>
      <c r="F101" s="56">
        <v>995960.36</v>
      </c>
      <c r="G101" s="57">
        <f t="shared" si="1"/>
        <v>0</v>
      </c>
    </row>
    <row r="102" spans="1:8" x14ac:dyDescent="0.25">
      <c r="A102" s="55" t="s">
        <v>514</v>
      </c>
      <c r="B102" s="55" t="s">
        <v>308</v>
      </c>
      <c r="C102" s="56">
        <v>0</v>
      </c>
      <c r="D102" s="56">
        <v>760.8</v>
      </c>
      <c r="E102" s="56">
        <v>0</v>
      </c>
      <c r="F102" s="56">
        <v>760.8</v>
      </c>
      <c r="G102" s="57">
        <f t="shared" si="1"/>
        <v>760.8</v>
      </c>
    </row>
    <row r="103" spans="1:8" x14ac:dyDescent="0.25">
      <c r="A103" s="55" t="s">
        <v>307</v>
      </c>
      <c r="B103" s="55" t="s">
        <v>308</v>
      </c>
      <c r="C103" s="56">
        <v>23408665.93</v>
      </c>
      <c r="D103" s="56">
        <v>22544.94</v>
      </c>
      <c r="E103" s="56">
        <v>1513.84</v>
      </c>
      <c r="F103" s="56">
        <v>23429697.030000001</v>
      </c>
      <c r="G103" s="57">
        <f t="shared" si="1"/>
        <v>21031.1</v>
      </c>
    </row>
    <row r="104" spans="1:8" x14ac:dyDescent="0.25">
      <c r="A104" s="55" t="s">
        <v>309</v>
      </c>
      <c r="B104" s="55" t="s">
        <v>310</v>
      </c>
      <c r="C104" s="56">
        <v>13334.96</v>
      </c>
      <c r="D104" s="56">
        <v>0</v>
      </c>
      <c r="E104" s="56">
        <v>0</v>
      </c>
      <c r="F104" s="56">
        <v>13334.96</v>
      </c>
      <c r="G104" s="57">
        <f t="shared" si="1"/>
        <v>0</v>
      </c>
    </row>
    <row r="105" spans="1:8" x14ac:dyDescent="0.25">
      <c r="A105" s="55" t="s">
        <v>311</v>
      </c>
      <c r="B105" s="55" t="s">
        <v>312</v>
      </c>
      <c r="C105" s="56">
        <v>899</v>
      </c>
      <c r="D105" s="56">
        <v>0</v>
      </c>
      <c r="E105" s="56">
        <v>0</v>
      </c>
      <c r="F105" s="56">
        <v>899</v>
      </c>
      <c r="G105" s="57">
        <f t="shared" si="1"/>
        <v>0</v>
      </c>
    </row>
    <row r="106" spans="1:8" x14ac:dyDescent="0.25">
      <c r="A106" s="55" t="s">
        <v>313</v>
      </c>
      <c r="B106" s="55" t="s">
        <v>314</v>
      </c>
      <c r="C106" s="56">
        <v>2051554.44</v>
      </c>
      <c r="D106" s="56">
        <v>0</v>
      </c>
      <c r="E106" s="56">
        <v>0</v>
      </c>
      <c r="F106" s="56">
        <v>2051554.44</v>
      </c>
      <c r="G106" s="57">
        <f t="shared" si="1"/>
        <v>0</v>
      </c>
    </row>
    <row r="107" spans="1:8" x14ac:dyDescent="0.25">
      <c r="A107" s="55" t="s">
        <v>315</v>
      </c>
      <c r="B107" s="55" t="s">
        <v>316</v>
      </c>
      <c r="C107" s="56">
        <v>1000</v>
      </c>
      <c r="D107" s="56">
        <v>0</v>
      </c>
      <c r="E107" s="56">
        <v>0</v>
      </c>
      <c r="F107" s="56">
        <v>1000</v>
      </c>
      <c r="G107" s="59">
        <f t="shared" si="1"/>
        <v>0</v>
      </c>
      <c r="H107" s="79">
        <f>+G107+G106+G105+G104+G103+G102+G101</f>
        <v>21791.899999999998</v>
      </c>
    </row>
    <row r="108" spans="1:8" x14ac:dyDescent="0.25">
      <c r="A108" s="55" t="s">
        <v>317</v>
      </c>
      <c r="B108" s="55" t="s">
        <v>318</v>
      </c>
      <c r="C108" s="56">
        <v>241774.54</v>
      </c>
      <c r="D108" s="56">
        <v>0</v>
      </c>
      <c r="E108" s="56">
        <v>0</v>
      </c>
      <c r="F108" s="56">
        <v>241774.54</v>
      </c>
      <c r="G108" s="57">
        <f t="shared" si="1"/>
        <v>0</v>
      </c>
    </row>
    <row r="109" spans="1:8" x14ac:dyDescent="0.25">
      <c r="A109" s="55" t="s">
        <v>319</v>
      </c>
      <c r="B109" s="55" t="s">
        <v>320</v>
      </c>
      <c r="C109" s="56">
        <v>5045.09</v>
      </c>
      <c r="D109" s="56">
        <v>0</v>
      </c>
      <c r="E109" s="56">
        <v>0</v>
      </c>
      <c r="F109" s="56">
        <v>5045.09</v>
      </c>
      <c r="G109" s="57">
        <f t="shared" si="1"/>
        <v>0</v>
      </c>
    </row>
    <row r="110" spans="1:8" x14ac:dyDescent="0.25">
      <c r="A110" s="55" t="s">
        <v>321</v>
      </c>
      <c r="B110" s="55" t="s">
        <v>322</v>
      </c>
      <c r="C110" s="56">
        <v>859991.77</v>
      </c>
      <c r="D110" s="56">
        <v>0</v>
      </c>
      <c r="E110" s="56">
        <v>0</v>
      </c>
      <c r="F110" s="56">
        <v>859991.77</v>
      </c>
      <c r="G110" s="57">
        <f t="shared" si="1"/>
        <v>0</v>
      </c>
    </row>
    <row r="111" spans="1:8" x14ac:dyDescent="0.25">
      <c r="A111" s="55" t="s">
        <v>323</v>
      </c>
      <c r="B111" s="55" t="s">
        <v>324</v>
      </c>
      <c r="C111" s="56">
        <v>375617.22</v>
      </c>
      <c r="D111" s="56">
        <v>0</v>
      </c>
      <c r="E111" s="56">
        <v>0</v>
      </c>
      <c r="F111" s="56">
        <v>375617.22</v>
      </c>
      <c r="G111" s="57">
        <f t="shared" si="1"/>
        <v>0</v>
      </c>
    </row>
    <row r="112" spans="1:8" x14ac:dyDescent="0.25">
      <c r="A112" s="55" t="s">
        <v>325</v>
      </c>
      <c r="B112" s="55" t="s">
        <v>324</v>
      </c>
      <c r="C112" s="56">
        <v>4364438.2</v>
      </c>
      <c r="D112" s="56">
        <v>0</v>
      </c>
      <c r="E112" s="56">
        <v>0</v>
      </c>
      <c r="F112" s="56">
        <v>4364438.2</v>
      </c>
      <c r="G112" s="57">
        <f t="shared" si="1"/>
        <v>0</v>
      </c>
    </row>
    <row r="113" spans="1:8" x14ac:dyDescent="0.25">
      <c r="A113" s="55" t="s">
        <v>326</v>
      </c>
      <c r="B113" s="55" t="s">
        <v>327</v>
      </c>
      <c r="C113" s="56">
        <v>749436.81</v>
      </c>
      <c r="D113" s="56">
        <v>0</v>
      </c>
      <c r="E113" s="56">
        <v>0</v>
      </c>
      <c r="F113" s="56">
        <v>749436.81</v>
      </c>
      <c r="G113" s="57">
        <f t="shared" si="1"/>
        <v>0</v>
      </c>
    </row>
    <row r="114" spans="1:8" x14ac:dyDescent="0.25">
      <c r="A114" s="55" t="s">
        <v>328</v>
      </c>
      <c r="B114" s="55" t="s">
        <v>329</v>
      </c>
      <c r="C114" s="56">
        <v>406464.73</v>
      </c>
      <c r="D114" s="56">
        <v>0</v>
      </c>
      <c r="E114" s="56">
        <v>0</v>
      </c>
      <c r="F114" s="56">
        <v>406464.73</v>
      </c>
      <c r="G114" s="57">
        <f t="shared" si="1"/>
        <v>0</v>
      </c>
    </row>
    <row r="115" spans="1:8" x14ac:dyDescent="0.25">
      <c r="A115" s="55" t="s">
        <v>330</v>
      </c>
      <c r="B115" s="55" t="s">
        <v>331</v>
      </c>
      <c r="C115" s="56">
        <v>2660464.36</v>
      </c>
      <c r="D115" s="56">
        <v>0</v>
      </c>
      <c r="E115" s="56">
        <v>0</v>
      </c>
      <c r="F115" s="56">
        <v>2660464.36</v>
      </c>
      <c r="G115" s="57">
        <f t="shared" si="1"/>
        <v>0</v>
      </c>
    </row>
    <row r="116" spans="1:8" x14ac:dyDescent="0.25">
      <c r="A116" s="55" t="s">
        <v>332</v>
      </c>
      <c r="B116" s="55" t="s">
        <v>333</v>
      </c>
      <c r="C116" s="56">
        <v>3108580.27</v>
      </c>
      <c r="D116" s="56">
        <v>73518.720000000001</v>
      </c>
      <c r="E116" s="56">
        <v>0</v>
      </c>
      <c r="F116" s="56">
        <v>3182098.99</v>
      </c>
      <c r="G116" s="57">
        <f t="shared" si="1"/>
        <v>73518.720000000001</v>
      </c>
    </row>
    <row r="117" spans="1:8" x14ac:dyDescent="0.25">
      <c r="A117" s="55" t="s">
        <v>334</v>
      </c>
      <c r="B117" s="55" t="s">
        <v>335</v>
      </c>
      <c r="C117" s="56">
        <v>1020020.55</v>
      </c>
      <c r="D117" s="56">
        <v>0</v>
      </c>
      <c r="E117" s="56">
        <v>0</v>
      </c>
      <c r="F117" s="56">
        <v>1020020.55</v>
      </c>
      <c r="G117" s="57">
        <f t="shared" si="1"/>
        <v>0</v>
      </c>
    </row>
    <row r="118" spans="1:8" x14ac:dyDescent="0.25">
      <c r="A118" s="55" t="s">
        <v>336</v>
      </c>
      <c r="B118" s="55" t="s">
        <v>337</v>
      </c>
      <c r="C118" s="56">
        <v>10347405.449999999</v>
      </c>
      <c r="D118" s="56">
        <v>54919.94</v>
      </c>
      <c r="E118" s="56">
        <v>0</v>
      </c>
      <c r="F118" s="56">
        <v>10402325.390000001</v>
      </c>
      <c r="G118" s="57">
        <f t="shared" si="1"/>
        <v>54919.94</v>
      </c>
    </row>
    <row r="119" spans="1:8" x14ac:dyDescent="0.25">
      <c r="A119" s="55" t="s">
        <v>338</v>
      </c>
      <c r="B119" s="55" t="s">
        <v>339</v>
      </c>
      <c r="C119" s="56">
        <v>35100</v>
      </c>
      <c r="D119" s="56">
        <v>0</v>
      </c>
      <c r="E119" s="56">
        <v>0</v>
      </c>
      <c r="F119" s="56">
        <v>35100</v>
      </c>
      <c r="G119" s="57">
        <f t="shared" si="1"/>
        <v>0</v>
      </c>
      <c r="H119" s="58">
        <f>+G119+G118+G117+G116</f>
        <v>128438.66</v>
      </c>
    </row>
    <row r="120" spans="1:8" x14ac:dyDescent="0.25">
      <c r="A120" s="55" t="s">
        <v>340</v>
      </c>
      <c r="B120" s="55" t="s">
        <v>341</v>
      </c>
      <c r="C120" s="56">
        <v>557322.09</v>
      </c>
      <c r="D120" s="56">
        <v>0</v>
      </c>
      <c r="E120" s="56">
        <v>0</v>
      </c>
      <c r="F120" s="56">
        <v>557322.09</v>
      </c>
      <c r="G120" s="57">
        <f t="shared" si="1"/>
        <v>0</v>
      </c>
    </row>
    <row r="121" spans="1:8" x14ac:dyDescent="0.25">
      <c r="A121" s="55" t="s">
        <v>342</v>
      </c>
      <c r="B121" s="55" t="s">
        <v>343</v>
      </c>
      <c r="C121" s="56">
        <v>81710.399999999994</v>
      </c>
      <c r="D121" s="56">
        <v>0</v>
      </c>
      <c r="E121" s="56">
        <v>0</v>
      </c>
      <c r="F121" s="56">
        <v>81710.399999999994</v>
      </c>
      <c r="G121" s="57">
        <f t="shared" si="1"/>
        <v>0</v>
      </c>
    </row>
    <row r="122" spans="1:8" x14ac:dyDescent="0.25">
      <c r="A122" s="55" t="s">
        <v>344</v>
      </c>
      <c r="B122" s="55" t="s">
        <v>345</v>
      </c>
      <c r="C122" s="56">
        <v>2481084.75</v>
      </c>
      <c r="D122" s="56">
        <v>73915.199999999997</v>
      </c>
      <c r="E122" s="56">
        <v>0</v>
      </c>
      <c r="F122" s="56">
        <v>2554999.9500000002</v>
      </c>
      <c r="G122" s="57">
        <f t="shared" si="1"/>
        <v>73915.199999999997</v>
      </c>
    </row>
    <row r="123" spans="1:8" x14ac:dyDescent="0.25">
      <c r="A123" s="55" t="s">
        <v>346</v>
      </c>
      <c r="B123" s="55" t="s">
        <v>347</v>
      </c>
      <c r="C123" s="56">
        <v>691331.87</v>
      </c>
      <c r="D123" s="56">
        <v>0</v>
      </c>
      <c r="E123" s="56">
        <v>0</v>
      </c>
      <c r="F123" s="56">
        <v>691331.87</v>
      </c>
      <c r="G123" s="57">
        <f t="shared" si="1"/>
        <v>0</v>
      </c>
    </row>
    <row r="124" spans="1:8" x14ac:dyDescent="0.25">
      <c r="A124" s="55" t="s">
        <v>348</v>
      </c>
      <c r="B124" s="55" t="s">
        <v>349</v>
      </c>
      <c r="C124" s="56">
        <v>532662.9</v>
      </c>
      <c r="D124" s="56">
        <v>3279.74</v>
      </c>
      <c r="E124" s="56">
        <v>0</v>
      </c>
      <c r="F124" s="56">
        <v>535942.64</v>
      </c>
      <c r="G124" s="57">
        <f t="shared" si="1"/>
        <v>3279.74</v>
      </c>
      <c r="H124" s="58">
        <f>+G124+G123+G122</f>
        <v>77194.94</v>
      </c>
    </row>
    <row r="125" spans="1:8" x14ac:dyDescent="0.25">
      <c r="A125" s="55" t="s">
        <v>350</v>
      </c>
      <c r="B125" s="55" t="s">
        <v>351</v>
      </c>
      <c r="C125" s="56">
        <v>2828</v>
      </c>
      <c r="D125" s="56">
        <v>0</v>
      </c>
      <c r="E125" s="56">
        <v>0</v>
      </c>
      <c r="F125" s="56">
        <v>2828</v>
      </c>
      <c r="G125" s="57">
        <f t="shared" si="1"/>
        <v>0</v>
      </c>
    </row>
    <row r="126" spans="1:8" x14ac:dyDescent="0.25">
      <c r="A126" s="55" t="s">
        <v>352</v>
      </c>
      <c r="B126" s="55" t="s">
        <v>353</v>
      </c>
      <c r="C126" s="56">
        <v>54980</v>
      </c>
      <c r="D126" s="56">
        <v>0</v>
      </c>
      <c r="E126" s="56">
        <v>0</v>
      </c>
      <c r="F126" s="56">
        <v>54980</v>
      </c>
      <c r="G126" s="57">
        <f t="shared" si="1"/>
        <v>0</v>
      </c>
    </row>
    <row r="127" spans="1:8" x14ac:dyDescent="0.25">
      <c r="A127" s="55" t="s">
        <v>354</v>
      </c>
      <c r="B127" s="55" t="s">
        <v>355</v>
      </c>
      <c r="C127" s="56">
        <v>191622.64</v>
      </c>
      <c r="D127" s="56">
        <v>0</v>
      </c>
      <c r="E127" s="56">
        <v>0</v>
      </c>
      <c r="F127" s="56">
        <v>191622.64</v>
      </c>
      <c r="G127" s="57">
        <f t="shared" si="1"/>
        <v>0</v>
      </c>
    </row>
    <row r="128" spans="1:8" x14ac:dyDescent="0.25">
      <c r="A128" s="55" t="s">
        <v>356</v>
      </c>
      <c r="B128" s="55" t="s">
        <v>357</v>
      </c>
      <c r="C128" s="56">
        <v>374.75</v>
      </c>
      <c r="D128" s="56">
        <v>0</v>
      </c>
      <c r="E128" s="56">
        <v>0</v>
      </c>
      <c r="F128" s="56">
        <v>374.75</v>
      </c>
      <c r="G128" s="57">
        <f t="shared" si="1"/>
        <v>0</v>
      </c>
    </row>
    <row r="129" spans="1:8" x14ac:dyDescent="0.25">
      <c r="A129" s="55" t="s">
        <v>358</v>
      </c>
      <c r="B129" s="55" t="s">
        <v>359</v>
      </c>
      <c r="C129" s="56">
        <v>-10565</v>
      </c>
      <c r="D129" s="56">
        <v>0</v>
      </c>
      <c r="E129" s="56">
        <v>0</v>
      </c>
      <c r="F129" s="56">
        <v>-10565</v>
      </c>
      <c r="G129" s="57">
        <f t="shared" si="1"/>
        <v>0</v>
      </c>
    </row>
    <row r="130" spans="1:8" x14ac:dyDescent="0.25">
      <c r="A130" s="55" t="s">
        <v>360</v>
      </c>
      <c r="B130" s="55" t="s">
        <v>361</v>
      </c>
      <c r="C130" s="56">
        <v>30687.64</v>
      </c>
      <c r="D130" s="56">
        <v>0</v>
      </c>
      <c r="E130" s="56">
        <v>0</v>
      </c>
      <c r="F130" s="56">
        <v>30687.64</v>
      </c>
      <c r="G130" s="57">
        <f t="shared" si="1"/>
        <v>0</v>
      </c>
    </row>
    <row r="131" spans="1:8" x14ac:dyDescent="0.25">
      <c r="A131" s="55" t="s">
        <v>362</v>
      </c>
      <c r="B131" s="55" t="s">
        <v>363</v>
      </c>
      <c r="C131" s="56">
        <v>19970.72</v>
      </c>
      <c r="D131" s="56">
        <v>0</v>
      </c>
      <c r="E131" s="56">
        <v>0</v>
      </c>
      <c r="F131" s="56">
        <v>19970.72</v>
      </c>
      <c r="G131" s="57">
        <f t="shared" ref="G131:G194" si="2">+D131-E131</f>
        <v>0</v>
      </c>
    </row>
    <row r="132" spans="1:8" x14ac:dyDescent="0.25">
      <c r="A132" s="55" t="s">
        <v>364</v>
      </c>
      <c r="B132" s="55" t="s">
        <v>365</v>
      </c>
      <c r="C132" s="56">
        <v>4426.92</v>
      </c>
      <c r="D132" s="56">
        <v>0</v>
      </c>
      <c r="E132" s="56">
        <v>0</v>
      </c>
      <c r="F132" s="56">
        <v>4426.92</v>
      </c>
      <c r="G132" s="57">
        <f t="shared" si="2"/>
        <v>0</v>
      </c>
    </row>
    <row r="133" spans="1:8" x14ac:dyDescent="0.25">
      <c r="A133" s="55" t="s">
        <v>366</v>
      </c>
      <c r="B133" s="55" t="s">
        <v>367</v>
      </c>
      <c r="C133" s="56">
        <v>93803.68</v>
      </c>
      <c r="D133" s="56">
        <v>0</v>
      </c>
      <c r="E133" s="56">
        <v>0</v>
      </c>
      <c r="F133" s="56">
        <v>93803.68</v>
      </c>
      <c r="G133" s="57">
        <f t="shared" si="2"/>
        <v>0</v>
      </c>
    </row>
    <row r="134" spans="1:8" x14ac:dyDescent="0.25">
      <c r="A134" s="55" t="s">
        <v>368</v>
      </c>
      <c r="B134" s="55" t="s">
        <v>369</v>
      </c>
      <c r="C134" s="56">
        <v>268023.49</v>
      </c>
      <c r="D134" s="56">
        <v>0</v>
      </c>
      <c r="E134" s="56">
        <v>0</v>
      </c>
      <c r="F134" s="56">
        <v>268023.49</v>
      </c>
      <c r="G134" s="57">
        <f t="shared" si="2"/>
        <v>0</v>
      </c>
    </row>
    <row r="135" spans="1:8" x14ac:dyDescent="0.25">
      <c r="A135" s="55" t="s">
        <v>370</v>
      </c>
      <c r="B135" s="55" t="s">
        <v>371</v>
      </c>
      <c r="C135" s="56">
        <v>526792.15</v>
      </c>
      <c r="D135" s="56">
        <v>3293</v>
      </c>
      <c r="E135" s="56">
        <v>0</v>
      </c>
      <c r="F135" s="56">
        <v>530085.15</v>
      </c>
      <c r="G135" s="57">
        <f t="shared" si="2"/>
        <v>3293</v>
      </c>
    </row>
    <row r="136" spans="1:8" x14ac:dyDescent="0.25">
      <c r="A136" s="55" t="s">
        <v>372</v>
      </c>
      <c r="B136" s="55" t="s">
        <v>373</v>
      </c>
      <c r="C136" s="56">
        <v>81594.33</v>
      </c>
      <c r="D136" s="56">
        <v>0</v>
      </c>
      <c r="E136" s="56">
        <v>0</v>
      </c>
      <c r="F136" s="56">
        <v>81594.33</v>
      </c>
      <c r="G136" s="57">
        <f t="shared" si="2"/>
        <v>0</v>
      </c>
    </row>
    <row r="137" spans="1:8" x14ac:dyDescent="0.25">
      <c r="A137" s="55" t="s">
        <v>374</v>
      </c>
      <c r="B137" s="55" t="s">
        <v>375</v>
      </c>
      <c r="C137" s="56">
        <v>6044.85</v>
      </c>
      <c r="D137" s="56">
        <v>0</v>
      </c>
      <c r="E137" s="56">
        <v>0</v>
      </c>
      <c r="F137" s="56">
        <v>6044.85</v>
      </c>
      <c r="G137" s="57">
        <f t="shared" si="2"/>
        <v>0</v>
      </c>
    </row>
    <row r="138" spans="1:8" x14ac:dyDescent="0.25">
      <c r="A138" s="55" t="s">
        <v>376</v>
      </c>
      <c r="B138" s="55" t="s">
        <v>377</v>
      </c>
      <c r="C138" s="56">
        <v>28997.8</v>
      </c>
      <c r="D138" s="56">
        <v>0</v>
      </c>
      <c r="E138" s="56">
        <v>0</v>
      </c>
      <c r="F138" s="56">
        <v>28997.8</v>
      </c>
      <c r="G138" s="57">
        <f t="shared" si="2"/>
        <v>0</v>
      </c>
      <c r="H138" s="58">
        <f>+G138+G137+G136+G135</f>
        <v>3293</v>
      </c>
    </row>
    <row r="139" spans="1:8" x14ac:dyDescent="0.25">
      <c r="A139" s="55" t="s">
        <v>378</v>
      </c>
      <c r="B139" s="55" t="s">
        <v>379</v>
      </c>
      <c r="C139" s="56">
        <v>4225464.87</v>
      </c>
      <c r="D139" s="56">
        <v>0</v>
      </c>
      <c r="E139" s="56">
        <v>0</v>
      </c>
      <c r="F139" s="56">
        <v>4225464.87</v>
      </c>
      <c r="G139" s="57">
        <f t="shared" si="2"/>
        <v>0</v>
      </c>
    </row>
    <row r="140" spans="1:8" x14ac:dyDescent="0.25">
      <c r="A140" s="55" t="s">
        <v>380</v>
      </c>
      <c r="B140" s="55" t="s">
        <v>381</v>
      </c>
      <c r="C140" s="56">
        <v>32325894.010000002</v>
      </c>
      <c r="D140" s="56">
        <v>480518.22</v>
      </c>
      <c r="E140" s="56">
        <v>149675.54</v>
      </c>
      <c r="F140" s="56">
        <v>32656736.690000001</v>
      </c>
      <c r="G140" s="57">
        <f t="shared" si="2"/>
        <v>330842.67999999993</v>
      </c>
    </row>
    <row r="141" spans="1:8" x14ac:dyDescent="0.25">
      <c r="A141" s="55" t="s">
        <v>382</v>
      </c>
      <c r="B141" s="55" t="s">
        <v>383</v>
      </c>
      <c r="C141" s="56">
        <v>49466373.18</v>
      </c>
      <c r="D141" s="56">
        <v>728023.33</v>
      </c>
      <c r="E141" s="56">
        <v>224513.31</v>
      </c>
      <c r="F141" s="56">
        <v>49969883.200000003</v>
      </c>
      <c r="G141" s="57">
        <f t="shared" si="2"/>
        <v>503510.01999999996</v>
      </c>
    </row>
    <row r="142" spans="1:8" x14ac:dyDescent="0.25">
      <c r="A142" s="55" t="s">
        <v>384</v>
      </c>
      <c r="B142" s="55" t="s">
        <v>385</v>
      </c>
      <c r="C142" s="56">
        <v>178117.03</v>
      </c>
      <c r="D142" s="56">
        <v>900</v>
      </c>
      <c r="E142" s="56">
        <v>0</v>
      </c>
      <c r="F142" s="56">
        <v>179017.03</v>
      </c>
      <c r="G142" s="57">
        <f t="shared" si="2"/>
        <v>900</v>
      </c>
    </row>
    <row r="143" spans="1:8" x14ac:dyDescent="0.25">
      <c r="A143" s="55" t="s">
        <v>386</v>
      </c>
      <c r="B143" s="55" t="s">
        <v>387</v>
      </c>
      <c r="C143" s="56">
        <v>519802.32</v>
      </c>
      <c r="D143" s="56">
        <v>790</v>
      </c>
      <c r="E143" s="56">
        <v>0</v>
      </c>
      <c r="F143" s="56">
        <v>520592.32</v>
      </c>
      <c r="G143" s="57">
        <f t="shared" si="2"/>
        <v>790</v>
      </c>
    </row>
    <row r="144" spans="1:8" x14ac:dyDescent="0.25">
      <c r="A144" s="55" t="s">
        <v>388</v>
      </c>
      <c r="B144" s="55" t="s">
        <v>389</v>
      </c>
      <c r="C144" s="56">
        <v>220696.81</v>
      </c>
      <c r="D144" s="56">
        <v>0</v>
      </c>
      <c r="E144" s="56">
        <v>0</v>
      </c>
      <c r="F144" s="56">
        <v>220696.81</v>
      </c>
      <c r="G144" s="57">
        <f t="shared" si="2"/>
        <v>0</v>
      </c>
    </row>
    <row r="145" spans="1:8" x14ac:dyDescent="0.25">
      <c r="A145" s="55" t="s">
        <v>390</v>
      </c>
      <c r="B145" s="55" t="s">
        <v>391</v>
      </c>
      <c r="C145" s="56">
        <v>3169</v>
      </c>
      <c r="D145" s="56">
        <v>0</v>
      </c>
      <c r="E145" s="56">
        <v>0</v>
      </c>
      <c r="F145" s="56">
        <v>3169</v>
      </c>
      <c r="G145" s="57">
        <f t="shared" si="2"/>
        <v>0</v>
      </c>
    </row>
    <row r="146" spans="1:8" x14ac:dyDescent="0.25">
      <c r="A146" s="55" t="s">
        <v>392</v>
      </c>
      <c r="B146" s="55" t="s">
        <v>393</v>
      </c>
      <c r="C146" s="56">
        <v>900</v>
      </c>
      <c r="D146" s="56">
        <v>0</v>
      </c>
      <c r="E146" s="56">
        <v>0</v>
      </c>
      <c r="F146" s="56">
        <v>900</v>
      </c>
      <c r="G146" s="57">
        <f t="shared" si="2"/>
        <v>0</v>
      </c>
    </row>
    <row r="147" spans="1:8" x14ac:dyDescent="0.25">
      <c r="A147" s="55" t="s">
        <v>394</v>
      </c>
      <c r="B147" s="55" t="s">
        <v>395</v>
      </c>
      <c r="C147" s="56">
        <v>245400.72</v>
      </c>
      <c r="D147" s="56">
        <v>0</v>
      </c>
      <c r="E147" s="56">
        <v>0</v>
      </c>
      <c r="F147" s="56">
        <v>245400.72</v>
      </c>
      <c r="G147" s="57">
        <f t="shared" si="2"/>
        <v>0</v>
      </c>
    </row>
    <row r="148" spans="1:8" x14ac:dyDescent="0.25">
      <c r="A148" s="55" t="s">
        <v>396</v>
      </c>
      <c r="B148" s="55" t="s">
        <v>397</v>
      </c>
      <c r="C148" s="56">
        <v>11259.75</v>
      </c>
      <c r="D148" s="56">
        <v>0</v>
      </c>
      <c r="E148" s="56">
        <v>0</v>
      </c>
      <c r="F148" s="56">
        <v>11259.75</v>
      </c>
      <c r="G148" s="57">
        <f t="shared" si="2"/>
        <v>0</v>
      </c>
    </row>
    <row r="149" spans="1:8" x14ac:dyDescent="0.25">
      <c r="A149" s="55" t="s">
        <v>398</v>
      </c>
      <c r="B149" s="55" t="s">
        <v>399</v>
      </c>
      <c r="C149" s="56">
        <v>289710.88</v>
      </c>
      <c r="D149" s="56">
        <v>0</v>
      </c>
      <c r="E149" s="56">
        <v>0</v>
      </c>
      <c r="F149" s="56">
        <v>289710.88</v>
      </c>
      <c r="G149" s="57">
        <f t="shared" si="2"/>
        <v>0</v>
      </c>
    </row>
    <row r="150" spans="1:8" x14ac:dyDescent="0.25">
      <c r="A150" s="55" t="s">
        <v>400</v>
      </c>
      <c r="B150" s="55" t="s">
        <v>401</v>
      </c>
      <c r="C150" s="56">
        <v>818087.64</v>
      </c>
      <c r="D150" s="56">
        <v>0</v>
      </c>
      <c r="E150" s="56">
        <v>0</v>
      </c>
      <c r="F150" s="56">
        <v>818087.64</v>
      </c>
      <c r="G150" s="57">
        <f t="shared" si="2"/>
        <v>0</v>
      </c>
    </row>
    <row r="151" spans="1:8" x14ac:dyDescent="0.25">
      <c r="A151" s="55" t="s">
        <v>402</v>
      </c>
      <c r="B151" s="55" t="s">
        <v>403</v>
      </c>
      <c r="C151" s="56">
        <v>-1906361.45</v>
      </c>
      <c r="D151" s="56">
        <v>0</v>
      </c>
      <c r="E151" s="56">
        <v>0</v>
      </c>
      <c r="F151" s="56">
        <v>-1906361.45</v>
      </c>
      <c r="G151" s="57">
        <f t="shared" si="2"/>
        <v>0</v>
      </c>
    </row>
    <row r="152" spans="1:8" x14ac:dyDescent="0.25">
      <c r="A152" s="55" t="s">
        <v>515</v>
      </c>
      <c r="B152" s="55" t="s">
        <v>516</v>
      </c>
      <c r="C152" s="56">
        <v>0</v>
      </c>
      <c r="D152" s="56">
        <v>13452</v>
      </c>
      <c r="E152" s="56">
        <v>0</v>
      </c>
      <c r="F152" s="56">
        <v>13452</v>
      </c>
      <c r="G152" s="59">
        <f t="shared" si="2"/>
        <v>13452</v>
      </c>
      <c r="H152" s="79">
        <f>+G152+G143+G142+G141+G140</f>
        <v>849494.7</v>
      </c>
    </row>
    <row r="153" spans="1:8" x14ac:dyDescent="0.25">
      <c r="A153" s="55" t="s">
        <v>404</v>
      </c>
      <c r="B153" s="55" t="s">
        <v>405</v>
      </c>
      <c r="C153" s="56">
        <v>18316.54</v>
      </c>
      <c r="D153" s="56">
        <v>0</v>
      </c>
      <c r="E153" s="56">
        <v>0</v>
      </c>
      <c r="F153" s="56">
        <v>18316.54</v>
      </c>
      <c r="G153" s="57">
        <f t="shared" si="2"/>
        <v>0</v>
      </c>
    </row>
    <row r="154" spans="1:8" x14ac:dyDescent="0.25">
      <c r="A154" s="55" t="s">
        <v>406</v>
      </c>
      <c r="B154" s="55" t="s">
        <v>407</v>
      </c>
      <c r="C154" s="56">
        <v>7534327.8899999997</v>
      </c>
      <c r="D154" s="56">
        <v>38341.43</v>
      </c>
      <c r="E154" s="56">
        <v>0</v>
      </c>
      <c r="F154" s="56">
        <v>7572669.3200000003</v>
      </c>
      <c r="G154" s="57">
        <f t="shared" si="2"/>
        <v>38341.43</v>
      </c>
    </row>
    <row r="155" spans="1:8" x14ac:dyDescent="0.25">
      <c r="A155" s="55" t="s">
        <v>408</v>
      </c>
      <c r="B155" s="55" t="s">
        <v>409</v>
      </c>
      <c r="C155" s="56">
        <v>37992848.960000001</v>
      </c>
      <c r="D155" s="56">
        <v>325491.15999999997</v>
      </c>
      <c r="E155" s="56">
        <v>0</v>
      </c>
      <c r="F155" s="56">
        <v>38318340.119999997</v>
      </c>
      <c r="G155" s="57">
        <f t="shared" si="2"/>
        <v>325491.15999999997</v>
      </c>
    </row>
    <row r="156" spans="1:8" x14ac:dyDescent="0.25">
      <c r="A156" s="55" t="s">
        <v>410</v>
      </c>
      <c r="B156" s="55" t="s">
        <v>411</v>
      </c>
      <c r="C156" s="56">
        <v>2478280.73</v>
      </c>
      <c r="D156" s="56">
        <v>0</v>
      </c>
      <c r="E156" s="56">
        <v>0</v>
      </c>
      <c r="F156" s="56">
        <v>2478280.73</v>
      </c>
      <c r="G156" s="57">
        <f t="shared" si="2"/>
        <v>0</v>
      </c>
    </row>
    <row r="157" spans="1:8" x14ac:dyDescent="0.25">
      <c r="A157" s="55" t="s">
        <v>412</v>
      </c>
      <c r="B157" s="55" t="s">
        <v>413</v>
      </c>
      <c r="C157" s="56">
        <v>331561.17</v>
      </c>
      <c r="D157" s="56">
        <v>0</v>
      </c>
      <c r="E157" s="56">
        <v>0</v>
      </c>
      <c r="F157" s="56">
        <v>331561.17</v>
      </c>
      <c r="G157" s="57">
        <f t="shared" si="2"/>
        <v>0</v>
      </c>
    </row>
    <row r="158" spans="1:8" x14ac:dyDescent="0.25">
      <c r="A158" s="55" t="s">
        <v>414</v>
      </c>
      <c r="B158" s="55" t="s">
        <v>415</v>
      </c>
      <c r="C158" s="56">
        <v>1552466.35</v>
      </c>
      <c r="D158" s="56">
        <v>597</v>
      </c>
      <c r="E158" s="56">
        <v>0</v>
      </c>
      <c r="F158" s="56">
        <v>1553063.35</v>
      </c>
      <c r="G158" s="57">
        <f t="shared" si="2"/>
        <v>597</v>
      </c>
    </row>
    <row r="159" spans="1:8" x14ac:dyDescent="0.25">
      <c r="A159" s="55" t="s">
        <v>416</v>
      </c>
      <c r="B159" s="55" t="s">
        <v>417</v>
      </c>
      <c r="C159" s="56">
        <v>8375485.0800000001</v>
      </c>
      <c r="D159" s="56">
        <v>11954.23</v>
      </c>
      <c r="E159" s="56">
        <v>357.6</v>
      </c>
      <c r="F159" s="56">
        <v>8387081.71</v>
      </c>
      <c r="G159" s="57">
        <f t="shared" si="2"/>
        <v>11596.63</v>
      </c>
    </row>
    <row r="160" spans="1:8" x14ac:dyDescent="0.25">
      <c r="A160" s="55" t="s">
        <v>418</v>
      </c>
      <c r="B160" s="55" t="s">
        <v>419</v>
      </c>
      <c r="C160" s="56">
        <v>195</v>
      </c>
      <c r="D160" s="56">
        <v>0</v>
      </c>
      <c r="E160" s="56">
        <v>0</v>
      </c>
      <c r="F160" s="56">
        <v>195</v>
      </c>
      <c r="G160" s="57">
        <f t="shared" si="2"/>
        <v>0</v>
      </c>
    </row>
    <row r="161" spans="1:8" x14ac:dyDescent="0.25">
      <c r="A161" s="55" t="s">
        <v>420</v>
      </c>
      <c r="B161" s="55" t="s">
        <v>421</v>
      </c>
      <c r="C161" s="56">
        <v>102088.89</v>
      </c>
      <c r="D161" s="56">
        <v>0</v>
      </c>
      <c r="E161" s="56">
        <v>0</v>
      </c>
      <c r="F161" s="56">
        <v>102088.89</v>
      </c>
      <c r="G161" s="57">
        <f t="shared" si="2"/>
        <v>0</v>
      </c>
    </row>
    <row r="162" spans="1:8" x14ac:dyDescent="0.25">
      <c r="A162" s="55" t="s">
        <v>422</v>
      </c>
      <c r="B162" s="55" t="s">
        <v>423</v>
      </c>
      <c r="C162" s="56">
        <v>277446.76</v>
      </c>
      <c r="D162" s="56">
        <v>6555.6</v>
      </c>
      <c r="E162" s="56">
        <v>0</v>
      </c>
      <c r="F162" s="56">
        <v>284002.36</v>
      </c>
      <c r="G162" s="57">
        <f t="shared" si="2"/>
        <v>6555.6</v>
      </c>
    </row>
    <row r="163" spans="1:8" x14ac:dyDescent="0.25">
      <c r="A163" s="55" t="s">
        <v>424</v>
      </c>
      <c r="B163" s="55" t="s">
        <v>425</v>
      </c>
      <c r="C163" s="56">
        <v>22190.799999999999</v>
      </c>
      <c r="D163" s="56">
        <v>54280</v>
      </c>
      <c r="E163" s="56">
        <v>0</v>
      </c>
      <c r="F163" s="56">
        <v>76470.8</v>
      </c>
      <c r="G163" s="57">
        <f t="shared" si="2"/>
        <v>54280</v>
      </c>
    </row>
    <row r="164" spans="1:8" x14ac:dyDescent="0.25">
      <c r="A164" s="55" t="s">
        <v>426</v>
      </c>
      <c r="B164" s="55" t="s">
        <v>427</v>
      </c>
      <c r="C164" s="56">
        <v>3378335.8</v>
      </c>
      <c r="D164" s="56">
        <v>0</v>
      </c>
      <c r="E164" s="56">
        <v>0</v>
      </c>
      <c r="F164" s="56">
        <v>3378335.8</v>
      </c>
      <c r="G164" s="57">
        <f t="shared" si="2"/>
        <v>0</v>
      </c>
    </row>
    <row r="165" spans="1:8" x14ac:dyDescent="0.25">
      <c r="A165" s="55" t="s">
        <v>428</v>
      </c>
      <c r="B165" s="55" t="s">
        <v>429</v>
      </c>
      <c r="C165" s="56">
        <v>2816000</v>
      </c>
      <c r="D165" s="56">
        <v>0</v>
      </c>
      <c r="E165" s="56">
        <v>0</v>
      </c>
      <c r="F165" s="56">
        <v>2816000</v>
      </c>
      <c r="G165" s="57">
        <f t="shared" si="2"/>
        <v>0</v>
      </c>
    </row>
    <row r="166" spans="1:8" x14ac:dyDescent="0.25">
      <c r="A166" s="55" t="s">
        <v>430</v>
      </c>
      <c r="B166" s="55" t="s">
        <v>431</v>
      </c>
      <c r="C166" s="56">
        <v>917568.85</v>
      </c>
      <c r="D166" s="56">
        <v>0</v>
      </c>
      <c r="E166" s="56">
        <v>0</v>
      </c>
      <c r="F166" s="56">
        <v>917568.85</v>
      </c>
      <c r="G166" s="57">
        <f t="shared" si="2"/>
        <v>0</v>
      </c>
    </row>
    <row r="167" spans="1:8" x14ac:dyDescent="0.25">
      <c r="A167" s="55" t="s">
        <v>510</v>
      </c>
      <c r="B167" s="55" t="s">
        <v>511</v>
      </c>
      <c r="C167" s="56">
        <v>28320</v>
      </c>
      <c r="D167" s="56">
        <v>0</v>
      </c>
      <c r="E167" s="56">
        <v>0</v>
      </c>
      <c r="F167" s="56">
        <v>28320</v>
      </c>
      <c r="G167" s="59">
        <f t="shared" si="2"/>
        <v>0</v>
      </c>
      <c r="H167" s="79">
        <f>+G167+G163+G162+G159+G158+G155+G154</f>
        <v>436861.81999999995</v>
      </c>
    </row>
    <row r="168" spans="1:8" x14ac:dyDescent="0.25">
      <c r="A168" s="55" t="s">
        <v>432</v>
      </c>
      <c r="B168" s="55" t="s">
        <v>433</v>
      </c>
      <c r="C168" s="56">
        <v>791830.33</v>
      </c>
      <c r="D168" s="56">
        <v>0</v>
      </c>
      <c r="E168" s="56">
        <v>0</v>
      </c>
      <c r="F168" s="56">
        <v>791830.33</v>
      </c>
      <c r="G168" s="57">
        <f t="shared" si="2"/>
        <v>0</v>
      </c>
    </row>
    <row r="169" spans="1:8" x14ac:dyDescent="0.25">
      <c r="A169" s="55" t="s">
        <v>434</v>
      </c>
      <c r="B169" s="55" t="s">
        <v>435</v>
      </c>
      <c r="C169" s="56">
        <v>5004431.38</v>
      </c>
      <c r="D169" s="56">
        <v>0</v>
      </c>
      <c r="E169" s="56">
        <v>0</v>
      </c>
      <c r="F169" s="56">
        <v>5004431.38</v>
      </c>
      <c r="G169" s="57">
        <f t="shared" si="2"/>
        <v>0</v>
      </c>
    </row>
    <row r="170" spans="1:8" x14ac:dyDescent="0.25">
      <c r="A170" s="55" t="s">
        <v>436</v>
      </c>
      <c r="B170" s="55" t="s">
        <v>437</v>
      </c>
      <c r="C170" s="56">
        <v>4156918.33</v>
      </c>
      <c r="D170" s="56">
        <v>10000</v>
      </c>
      <c r="E170" s="56">
        <v>0</v>
      </c>
      <c r="F170" s="56">
        <v>4166918.33</v>
      </c>
      <c r="G170" s="57">
        <f t="shared" si="2"/>
        <v>10000</v>
      </c>
    </row>
    <row r="171" spans="1:8" x14ac:dyDescent="0.25">
      <c r="A171" s="55" t="s">
        <v>438</v>
      </c>
      <c r="B171" s="55" t="s">
        <v>439</v>
      </c>
      <c r="C171" s="56">
        <v>23354158.940000001</v>
      </c>
      <c r="D171" s="56">
        <v>376376.11</v>
      </c>
      <c r="E171" s="56">
        <v>5152.3100000000004</v>
      </c>
      <c r="F171" s="56">
        <v>23725382.739999998</v>
      </c>
      <c r="G171" s="57">
        <f t="shared" si="2"/>
        <v>371223.8</v>
      </c>
    </row>
    <row r="172" spans="1:8" x14ac:dyDescent="0.25">
      <c r="A172" s="55" t="s">
        <v>440</v>
      </c>
      <c r="B172" s="55" t="s">
        <v>441</v>
      </c>
      <c r="C172" s="56">
        <v>4019745.84</v>
      </c>
      <c r="D172" s="56">
        <v>0</v>
      </c>
      <c r="E172" s="56">
        <v>0</v>
      </c>
      <c r="F172" s="56">
        <v>4019745.84</v>
      </c>
      <c r="G172" s="57">
        <f t="shared" si="2"/>
        <v>0</v>
      </c>
    </row>
    <row r="173" spans="1:8" x14ac:dyDescent="0.25">
      <c r="A173" s="55" t="s">
        <v>442</v>
      </c>
      <c r="B173" s="55" t="s">
        <v>443</v>
      </c>
      <c r="C173" s="56">
        <v>4998777.43</v>
      </c>
      <c r="D173" s="56">
        <v>0</v>
      </c>
      <c r="E173" s="56">
        <v>0</v>
      </c>
      <c r="F173" s="56">
        <v>4998777.43</v>
      </c>
      <c r="G173" s="57">
        <f t="shared" si="2"/>
        <v>0</v>
      </c>
      <c r="H173" s="58">
        <f>+G173+G172+G171+G170</f>
        <v>381223.8</v>
      </c>
    </row>
    <row r="174" spans="1:8" x14ac:dyDescent="0.25">
      <c r="A174" s="55" t="s">
        <v>444</v>
      </c>
      <c r="B174" s="55" t="s">
        <v>445</v>
      </c>
      <c r="C174" s="56">
        <v>667426.4</v>
      </c>
      <c r="D174" s="56">
        <v>0</v>
      </c>
      <c r="E174" s="56">
        <v>0</v>
      </c>
      <c r="F174" s="56">
        <v>667426.4</v>
      </c>
      <c r="G174" s="57">
        <f t="shared" si="2"/>
        <v>0</v>
      </c>
    </row>
    <row r="175" spans="1:8" x14ac:dyDescent="0.25">
      <c r="A175" s="55" t="s">
        <v>446</v>
      </c>
      <c r="B175" s="55" t="s">
        <v>443</v>
      </c>
      <c r="C175" s="56">
        <v>19893731.390000001</v>
      </c>
      <c r="D175" s="56">
        <v>0</v>
      </c>
      <c r="E175" s="56">
        <v>0</v>
      </c>
      <c r="F175" s="56">
        <v>19893731.390000001</v>
      </c>
      <c r="G175" s="57">
        <f t="shared" si="2"/>
        <v>0</v>
      </c>
    </row>
    <row r="176" spans="1:8" x14ac:dyDescent="0.25">
      <c r="A176" s="55" t="s">
        <v>447</v>
      </c>
      <c r="B176" s="55" t="s">
        <v>448</v>
      </c>
      <c r="C176" s="56">
        <v>-42824081.780000001</v>
      </c>
      <c r="D176" s="56">
        <v>0</v>
      </c>
      <c r="E176" s="56">
        <v>0</v>
      </c>
      <c r="F176" s="56">
        <v>-42824081.780000001</v>
      </c>
      <c r="G176" s="57">
        <f t="shared" si="2"/>
        <v>0</v>
      </c>
    </row>
    <row r="177" spans="1:7" x14ac:dyDescent="0.25">
      <c r="A177" s="55" t="s">
        <v>449</v>
      </c>
      <c r="B177" s="55" t="s">
        <v>450</v>
      </c>
      <c r="C177" s="56">
        <v>25971156.989999998</v>
      </c>
      <c r="D177" s="56">
        <v>67678.63</v>
      </c>
      <c r="E177" s="56">
        <v>0</v>
      </c>
      <c r="F177" s="56">
        <v>26038835.620000001</v>
      </c>
      <c r="G177" s="57">
        <f t="shared" si="2"/>
        <v>67678.63</v>
      </c>
    </row>
    <row r="178" spans="1:7" x14ac:dyDescent="0.25">
      <c r="A178" s="55" t="s">
        <v>451</v>
      </c>
      <c r="B178" s="55" t="s">
        <v>452</v>
      </c>
      <c r="C178" s="56">
        <v>625584.76</v>
      </c>
      <c r="D178" s="56">
        <v>0</v>
      </c>
      <c r="E178" s="56">
        <v>0</v>
      </c>
      <c r="F178" s="56">
        <v>625584.76</v>
      </c>
      <c r="G178" s="57">
        <f t="shared" si="2"/>
        <v>0</v>
      </c>
    </row>
    <row r="179" spans="1:7" x14ac:dyDescent="0.25">
      <c r="A179" s="55" t="s">
        <v>453</v>
      </c>
      <c r="B179" s="55" t="s">
        <v>454</v>
      </c>
      <c r="C179" s="56">
        <v>25240159.960000001</v>
      </c>
      <c r="D179" s="56">
        <v>221624.11</v>
      </c>
      <c r="E179" s="56">
        <v>0</v>
      </c>
      <c r="F179" s="56">
        <v>25461784.07</v>
      </c>
      <c r="G179" s="57">
        <f t="shared" si="2"/>
        <v>221624.11</v>
      </c>
    </row>
    <row r="180" spans="1:7" x14ac:dyDescent="0.25">
      <c r="A180" s="55" t="s">
        <v>455</v>
      </c>
      <c r="B180" s="55" t="s">
        <v>456</v>
      </c>
      <c r="C180" s="56">
        <v>3284818.17</v>
      </c>
      <c r="D180" s="56">
        <v>16713.88</v>
      </c>
      <c r="E180" s="56">
        <v>0</v>
      </c>
      <c r="F180" s="56">
        <v>3301532.05</v>
      </c>
      <c r="G180" s="57">
        <f t="shared" si="2"/>
        <v>16713.88</v>
      </c>
    </row>
    <row r="181" spans="1:7" x14ac:dyDescent="0.25">
      <c r="A181" s="55" t="s">
        <v>457</v>
      </c>
      <c r="B181" s="55" t="s">
        <v>458</v>
      </c>
      <c r="C181" s="56">
        <v>-1557032.09</v>
      </c>
      <c r="D181" s="56">
        <v>8095.06</v>
      </c>
      <c r="E181" s="56">
        <v>0</v>
      </c>
      <c r="F181" s="56">
        <v>-1548937.03</v>
      </c>
      <c r="G181" s="57">
        <f t="shared" si="2"/>
        <v>8095.06</v>
      </c>
    </row>
    <row r="182" spans="1:7" x14ac:dyDescent="0.25">
      <c r="A182" s="55" t="s">
        <v>459</v>
      </c>
      <c r="B182" s="55" t="s">
        <v>460</v>
      </c>
      <c r="C182" s="56">
        <v>3943.79</v>
      </c>
      <c r="D182" s="56">
        <v>0</v>
      </c>
      <c r="E182" s="56">
        <v>0</v>
      </c>
      <c r="F182" s="56">
        <v>3943.79</v>
      </c>
      <c r="G182" s="57">
        <f t="shared" si="2"/>
        <v>0</v>
      </c>
    </row>
    <row r="183" spans="1:7" x14ac:dyDescent="0.25">
      <c r="A183" s="55" t="s">
        <v>461</v>
      </c>
      <c r="B183" s="55" t="s">
        <v>462</v>
      </c>
      <c r="C183" s="56">
        <v>1030588.77</v>
      </c>
      <c r="D183" s="56">
        <v>3120.85</v>
      </c>
      <c r="E183" s="56">
        <v>0</v>
      </c>
      <c r="F183" s="56">
        <v>1033709.62</v>
      </c>
      <c r="G183" s="57">
        <f t="shared" si="2"/>
        <v>3120.85</v>
      </c>
    </row>
    <row r="184" spans="1:7" x14ac:dyDescent="0.25">
      <c r="A184" s="55" t="s">
        <v>463</v>
      </c>
      <c r="B184" s="55" t="s">
        <v>464</v>
      </c>
      <c r="C184" s="56">
        <v>663986.11</v>
      </c>
      <c r="D184" s="56">
        <v>8987.68</v>
      </c>
      <c r="E184" s="56">
        <v>0</v>
      </c>
      <c r="F184" s="56">
        <v>672973.79</v>
      </c>
      <c r="G184" s="57">
        <f t="shared" si="2"/>
        <v>8987.68</v>
      </c>
    </row>
    <row r="185" spans="1:7" x14ac:dyDescent="0.25">
      <c r="A185" s="55" t="s">
        <v>465</v>
      </c>
      <c r="B185" s="55" t="s">
        <v>466</v>
      </c>
      <c r="C185" s="56">
        <v>109867.4</v>
      </c>
      <c r="D185" s="56">
        <v>1606.33</v>
      </c>
      <c r="E185" s="56">
        <v>0</v>
      </c>
      <c r="F185" s="56">
        <v>111473.73</v>
      </c>
      <c r="G185" s="57">
        <f t="shared" si="2"/>
        <v>1606.33</v>
      </c>
    </row>
    <row r="186" spans="1:7" x14ac:dyDescent="0.25">
      <c r="A186" s="55" t="s">
        <v>467</v>
      </c>
      <c r="B186" s="55" t="s">
        <v>468</v>
      </c>
      <c r="C186" s="56">
        <v>24220046.77</v>
      </c>
      <c r="D186" s="56">
        <v>67468.38</v>
      </c>
      <c r="E186" s="56">
        <v>0</v>
      </c>
      <c r="F186" s="56">
        <v>24287515.149999999</v>
      </c>
      <c r="G186" s="57">
        <f t="shared" si="2"/>
        <v>67468.38</v>
      </c>
    </row>
    <row r="187" spans="1:7" x14ac:dyDescent="0.25">
      <c r="A187" s="55" t="s">
        <v>469</v>
      </c>
      <c r="B187" s="55" t="s">
        <v>470</v>
      </c>
      <c r="C187" s="56">
        <v>8122679.5800000001</v>
      </c>
      <c r="D187" s="56">
        <v>49158.1</v>
      </c>
      <c r="E187" s="56">
        <v>0</v>
      </c>
      <c r="F187" s="56">
        <v>8171837.6799999997</v>
      </c>
      <c r="G187" s="57">
        <f t="shared" si="2"/>
        <v>49158.1</v>
      </c>
    </row>
    <row r="188" spans="1:7" x14ac:dyDescent="0.25">
      <c r="A188" s="55" t="s">
        <v>471</v>
      </c>
      <c r="B188" s="55" t="s">
        <v>472</v>
      </c>
      <c r="C188" s="56">
        <v>-1533408.21</v>
      </c>
      <c r="D188" s="56">
        <v>0</v>
      </c>
      <c r="E188" s="56">
        <v>0</v>
      </c>
      <c r="F188" s="56">
        <v>-1533408.21</v>
      </c>
      <c r="G188" s="57">
        <f t="shared" si="2"/>
        <v>0</v>
      </c>
    </row>
    <row r="189" spans="1:7" x14ac:dyDescent="0.25">
      <c r="A189" s="55" t="s">
        <v>473</v>
      </c>
      <c r="B189" s="55" t="s">
        <v>474</v>
      </c>
      <c r="C189" s="56">
        <v>65856.570000000007</v>
      </c>
      <c r="D189" s="56">
        <v>0</v>
      </c>
      <c r="E189" s="56">
        <v>0</v>
      </c>
      <c r="F189" s="56">
        <v>65856.570000000007</v>
      </c>
      <c r="G189" s="57">
        <f t="shared" si="2"/>
        <v>0</v>
      </c>
    </row>
    <row r="190" spans="1:7" x14ac:dyDescent="0.25">
      <c r="A190" s="55" t="s">
        <v>475</v>
      </c>
      <c r="B190" s="55" t="s">
        <v>476</v>
      </c>
      <c r="C190" s="56">
        <v>15437.53</v>
      </c>
      <c r="D190" s="56">
        <v>0</v>
      </c>
      <c r="E190" s="56">
        <v>0</v>
      </c>
      <c r="F190" s="56">
        <v>15437.53</v>
      </c>
      <c r="G190" s="57">
        <f t="shared" si="2"/>
        <v>0</v>
      </c>
    </row>
    <row r="191" spans="1:7" x14ac:dyDescent="0.25">
      <c r="A191" s="55" t="s">
        <v>477</v>
      </c>
      <c r="B191" s="55" t="s">
        <v>478</v>
      </c>
      <c r="C191" s="56">
        <v>4252248.1399999997</v>
      </c>
      <c r="D191" s="56">
        <v>35252.5</v>
      </c>
      <c r="E191" s="56">
        <v>0</v>
      </c>
      <c r="F191" s="56">
        <v>4287500.6399999997</v>
      </c>
      <c r="G191" s="57">
        <f t="shared" si="2"/>
        <v>35252.5</v>
      </c>
    </row>
    <row r="192" spans="1:7" x14ac:dyDescent="0.25">
      <c r="A192" s="55" t="s">
        <v>479</v>
      </c>
      <c r="B192" s="55" t="s">
        <v>480</v>
      </c>
      <c r="C192" s="56">
        <v>1141921.56</v>
      </c>
      <c r="D192" s="56">
        <v>8258.3799999999992</v>
      </c>
      <c r="E192" s="56">
        <v>0</v>
      </c>
      <c r="F192" s="56">
        <v>1150179.94</v>
      </c>
      <c r="G192" s="57">
        <f t="shared" si="2"/>
        <v>8258.3799999999992</v>
      </c>
    </row>
    <row r="193" spans="1:7" x14ac:dyDescent="0.25">
      <c r="A193" s="55" t="s">
        <v>481</v>
      </c>
      <c r="B193" s="55" t="s">
        <v>482</v>
      </c>
      <c r="C193" s="56">
        <v>2020550.45</v>
      </c>
      <c r="D193" s="56">
        <v>6716.22</v>
      </c>
      <c r="E193" s="56">
        <v>0</v>
      </c>
      <c r="F193" s="56">
        <v>2027266.67</v>
      </c>
      <c r="G193" s="57">
        <f t="shared" si="2"/>
        <v>6716.22</v>
      </c>
    </row>
    <row r="194" spans="1:7" x14ac:dyDescent="0.25">
      <c r="A194" s="55" t="s">
        <v>483</v>
      </c>
      <c r="B194" s="55" t="s">
        <v>484</v>
      </c>
      <c r="C194" s="56">
        <v>4436623.53</v>
      </c>
      <c r="D194" s="56">
        <v>26436.61</v>
      </c>
      <c r="E194" s="56">
        <v>0</v>
      </c>
      <c r="F194" s="56">
        <v>4463060.1399999997</v>
      </c>
      <c r="G194" s="57">
        <f t="shared" si="2"/>
        <v>26436.61</v>
      </c>
    </row>
    <row r="195" spans="1:7" x14ac:dyDescent="0.25">
      <c r="A195" s="55" t="s">
        <v>485</v>
      </c>
      <c r="B195" s="55" t="s">
        <v>486</v>
      </c>
      <c r="C195" s="56">
        <v>-11092529.18</v>
      </c>
      <c r="D195" s="56">
        <v>28842.82</v>
      </c>
      <c r="E195" s="56">
        <v>0</v>
      </c>
      <c r="F195" s="56">
        <v>-11063686.359999999</v>
      </c>
      <c r="G195" s="57">
        <f t="shared" ref="G195:G205" si="3">+D195-E195</f>
        <v>28842.82</v>
      </c>
    </row>
    <row r="196" spans="1:7" x14ac:dyDescent="0.25">
      <c r="A196" s="55" t="s">
        <v>487</v>
      </c>
      <c r="B196" s="55" t="s">
        <v>488</v>
      </c>
      <c r="C196" s="56">
        <v>4425</v>
      </c>
      <c r="D196" s="56">
        <v>0</v>
      </c>
      <c r="E196" s="56">
        <v>0</v>
      </c>
      <c r="F196" s="56">
        <v>4425</v>
      </c>
      <c r="G196" s="57">
        <f t="shared" si="3"/>
        <v>0</v>
      </c>
    </row>
    <row r="197" spans="1:7" x14ac:dyDescent="0.25">
      <c r="A197" s="55" t="s">
        <v>489</v>
      </c>
      <c r="B197" s="55" t="s">
        <v>490</v>
      </c>
      <c r="C197" s="56">
        <v>103465807.84</v>
      </c>
      <c r="D197" s="56">
        <v>285244.5</v>
      </c>
      <c r="E197" s="56">
        <v>0</v>
      </c>
      <c r="F197" s="56">
        <v>103751052.34</v>
      </c>
      <c r="G197" s="57">
        <f t="shared" si="3"/>
        <v>285244.5</v>
      </c>
    </row>
    <row r="198" spans="1:7" x14ac:dyDescent="0.25">
      <c r="A198" s="55" t="s">
        <v>491</v>
      </c>
      <c r="B198" s="55" t="s">
        <v>492</v>
      </c>
      <c r="C198" s="56">
        <v>14407780.140000001</v>
      </c>
      <c r="D198" s="56">
        <v>0</v>
      </c>
      <c r="E198" s="56">
        <v>0</v>
      </c>
      <c r="F198" s="56">
        <v>14407780.140000001</v>
      </c>
      <c r="G198" s="57">
        <f t="shared" si="3"/>
        <v>0</v>
      </c>
    </row>
    <row r="199" spans="1:7" x14ac:dyDescent="0.25">
      <c r="A199" s="55" t="s">
        <v>493</v>
      </c>
      <c r="B199" s="55" t="s">
        <v>494</v>
      </c>
      <c r="C199" s="56">
        <v>235426.52</v>
      </c>
      <c r="D199" s="56">
        <v>0</v>
      </c>
      <c r="E199" s="56">
        <v>0</v>
      </c>
      <c r="F199" s="56">
        <v>235426.52</v>
      </c>
      <c r="G199" s="57">
        <f t="shared" si="3"/>
        <v>0</v>
      </c>
    </row>
    <row r="200" spans="1:7" x14ac:dyDescent="0.25">
      <c r="A200" s="55" t="s">
        <v>495</v>
      </c>
      <c r="B200" s="55" t="s">
        <v>496</v>
      </c>
      <c r="C200" s="56">
        <v>198392.48</v>
      </c>
      <c r="D200" s="56">
        <v>0</v>
      </c>
      <c r="E200" s="56">
        <v>0</v>
      </c>
      <c r="F200" s="56">
        <v>198392.48</v>
      </c>
      <c r="G200" s="57">
        <f t="shared" si="3"/>
        <v>0</v>
      </c>
    </row>
    <row r="201" spans="1:7" x14ac:dyDescent="0.25">
      <c r="A201" s="55" t="s">
        <v>497</v>
      </c>
      <c r="B201" s="55" t="s">
        <v>498</v>
      </c>
      <c r="C201" s="56">
        <v>45612057.920000002</v>
      </c>
      <c r="D201" s="56">
        <v>0</v>
      </c>
      <c r="E201" s="56">
        <v>0</v>
      </c>
      <c r="F201" s="56">
        <v>45612057.920000002</v>
      </c>
      <c r="G201" s="57">
        <f t="shared" si="3"/>
        <v>0</v>
      </c>
    </row>
    <row r="202" spans="1:7" x14ac:dyDescent="0.25">
      <c r="A202" s="55" t="s">
        <v>499</v>
      </c>
      <c r="B202" s="55" t="s">
        <v>500</v>
      </c>
      <c r="C202" s="56">
        <v>27714583.739999998</v>
      </c>
      <c r="D202" s="56">
        <v>0</v>
      </c>
      <c r="E202" s="56">
        <v>0</v>
      </c>
      <c r="F202" s="56">
        <v>27714583.739999998</v>
      </c>
      <c r="G202" s="57">
        <f t="shared" si="3"/>
        <v>0</v>
      </c>
    </row>
    <row r="203" spans="1:7" x14ac:dyDescent="0.25">
      <c r="A203" s="55" t="s">
        <v>517</v>
      </c>
      <c r="B203" s="55" t="s">
        <v>518</v>
      </c>
      <c r="C203" s="56">
        <v>0</v>
      </c>
      <c r="D203" s="56">
        <v>333407.09999999998</v>
      </c>
      <c r="E203" s="56">
        <v>0</v>
      </c>
      <c r="F203" s="56">
        <v>333407.09999999998</v>
      </c>
      <c r="G203" s="57">
        <f t="shared" si="3"/>
        <v>333407.09999999998</v>
      </c>
    </row>
    <row r="204" spans="1:7" x14ac:dyDescent="0.25">
      <c r="A204" s="55" t="s">
        <v>501</v>
      </c>
      <c r="B204" s="55" t="s">
        <v>502</v>
      </c>
      <c r="C204" s="56">
        <v>16574202.199999999</v>
      </c>
      <c r="D204" s="56">
        <v>24348.02</v>
      </c>
      <c r="E204" s="56">
        <v>24348.02</v>
      </c>
      <c r="F204" s="56">
        <v>16574202.199999999</v>
      </c>
      <c r="G204" s="57">
        <f t="shared" si="3"/>
        <v>0</v>
      </c>
    </row>
    <row r="205" spans="1:7" x14ac:dyDescent="0.25">
      <c r="A205" s="55" t="s">
        <v>503</v>
      </c>
      <c r="B205" s="55" t="s">
        <v>504</v>
      </c>
      <c r="C205" s="56">
        <v>0</v>
      </c>
      <c r="D205" s="56">
        <v>0</v>
      </c>
      <c r="E205" s="56">
        <v>0</v>
      </c>
      <c r="F205" s="56">
        <v>0</v>
      </c>
      <c r="G205" s="57">
        <f t="shared" si="3"/>
        <v>0</v>
      </c>
    </row>
  </sheetData>
  <autoFilter ref="A1:G1" xr:uid="{AD90C6FB-1187-4D02-8091-AC1B1A040EB9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833A0-0095-47B3-8643-1563755109D5}">
  <dimension ref="A1:H201"/>
  <sheetViews>
    <sheetView topLeftCell="C1" workbookViewId="0">
      <selection activeCell="I6" sqref="I6"/>
    </sheetView>
  </sheetViews>
  <sheetFormatPr baseColWidth="10" defaultColWidth="19.85546875" defaultRowHeight="15" x14ac:dyDescent="0.25"/>
  <cols>
    <col min="1" max="1" width="19.85546875" style="55"/>
    <col min="2" max="2" width="60.7109375" style="55" customWidth="1"/>
    <col min="3" max="6" width="19.85546875" style="56"/>
    <col min="7" max="7" width="19.85546875" style="57"/>
    <col min="8" max="16384" width="19.85546875" style="54"/>
  </cols>
  <sheetData>
    <row r="1" spans="1:8" x14ac:dyDescent="0.25">
      <c r="A1" s="54" t="s">
        <v>102</v>
      </c>
      <c r="B1" s="54" t="s">
        <v>103</v>
      </c>
      <c r="C1" s="54" t="s">
        <v>104</v>
      </c>
      <c r="D1" s="54" t="s">
        <v>105</v>
      </c>
      <c r="E1" s="54" t="s">
        <v>106</v>
      </c>
      <c r="F1" s="54" t="s">
        <v>107</v>
      </c>
      <c r="G1" s="57" t="s">
        <v>108</v>
      </c>
    </row>
    <row r="2" spans="1:8" x14ac:dyDescent="0.25">
      <c r="A2" s="55" t="s">
        <v>109</v>
      </c>
      <c r="B2" s="55" t="s">
        <v>110</v>
      </c>
      <c r="C2" s="56">
        <v>24.85</v>
      </c>
      <c r="D2" s="56">
        <v>0</v>
      </c>
      <c r="E2" s="56">
        <v>0</v>
      </c>
      <c r="F2" s="56">
        <v>24.85</v>
      </c>
      <c r="G2" s="57">
        <f>+D2-E2</f>
        <v>0</v>
      </c>
    </row>
    <row r="3" spans="1:8" x14ac:dyDescent="0.25">
      <c r="A3" s="55" t="s">
        <v>111</v>
      </c>
      <c r="B3" s="55" t="s">
        <v>112</v>
      </c>
      <c r="C3" s="56">
        <v>8724.33</v>
      </c>
      <c r="D3" s="56">
        <v>0</v>
      </c>
      <c r="E3" s="56">
        <v>0</v>
      </c>
      <c r="F3" s="56">
        <v>8724.33</v>
      </c>
      <c r="G3" s="59">
        <f t="shared" ref="G3:G66" si="0">+D3-E3</f>
        <v>0</v>
      </c>
    </row>
    <row r="4" spans="1:8" x14ac:dyDescent="0.25">
      <c r="A4" s="55" t="s">
        <v>113</v>
      </c>
      <c r="B4" s="55" t="s">
        <v>114</v>
      </c>
      <c r="C4" s="56">
        <v>2578063018.9200001</v>
      </c>
      <c r="D4" s="56">
        <v>33942312.609999999</v>
      </c>
      <c r="E4" s="56">
        <v>483050.54</v>
      </c>
      <c r="F4" s="56">
        <v>2611522280.9899998</v>
      </c>
      <c r="G4" s="59">
        <f t="shared" si="0"/>
        <v>33459262.07</v>
      </c>
    </row>
    <row r="5" spans="1:8" x14ac:dyDescent="0.25">
      <c r="A5" s="55" t="s">
        <v>115</v>
      </c>
      <c r="B5" s="55" t="s">
        <v>116</v>
      </c>
      <c r="C5" s="56">
        <v>9715384.2100000009</v>
      </c>
      <c r="D5" s="56">
        <v>0</v>
      </c>
      <c r="E5" s="56">
        <v>0</v>
      </c>
      <c r="F5" s="56">
        <v>9715384.2100000009</v>
      </c>
      <c r="G5" s="59">
        <f t="shared" si="0"/>
        <v>0</v>
      </c>
    </row>
    <row r="6" spans="1:8" x14ac:dyDescent="0.25">
      <c r="A6" s="55" t="s">
        <v>117</v>
      </c>
      <c r="B6" s="55" t="s">
        <v>118</v>
      </c>
      <c r="C6" s="56">
        <v>2682</v>
      </c>
      <c r="D6" s="56">
        <v>0</v>
      </c>
      <c r="E6" s="56">
        <v>0</v>
      </c>
      <c r="F6" s="56">
        <v>2682</v>
      </c>
      <c r="G6" s="59">
        <f t="shared" si="0"/>
        <v>0</v>
      </c>
    </row>
    <row r="7" spans="1:8" x14ac:dyDescent="0.25">
      <c r="A7" s="55" t="s">
        <v>119</v>
      </c>
      <c r="B7" s="55" t="s">
        <v>120</v>
      </c>
      <c r="C7" s="56">
        <v>12926812.16</v>
      </c>
      <c r="D7" s="56">
        <v>248267.38</v>
      </c>
      <c r="E7" s="56">
        <v>2566.13</v>
      </c>
      <c r="F7" s="56">
        <v>13172513.41</v>
      </c>
      <c r="G7" s="59">
        <f t="shared" si="0"/>
        <v>245701.25</v>
      </c>
    </row>
    <row r="8" spans="1:8" x14ac:dyDescent="0.25">
      <c r="A8" s="55" t="s">
        <v>121</v>
      </c>
      <c r="B8" s="55" t="s">
        <v>122</v>
      </c>
      <c r="C8" s="56">
        <v>5040499.8</v>
      </c>
      <c r="D8" s="56">
        <v>0</v>
      </c>
      <c r="E8" s="56">
        <v>0</v>
      </c>
      <c r="F8" s="56">
        <v>5040499.8</v>
      </c>
      <c r="G8" s="59">
        <f t="shared" si="0"/>
        <v>0</v>
      </c>
    </row>
    <row r="9" spans="1:8" x14ac:dyDescent="0.25">
      <c r="A9" s="55" t="s">
        <v>123</v>
      </c>
      <c r="B9" s="55" t="s">
        <v>124</v>
      </c>
      <c r="C9" s="56">
        <v>2488867.04</v>
      </c>
      <c r="D9" s="56">
        <v>0</v>
      </c>
      <c r="E9" s="56">
        <v>0</v>
      </c>
      <c r="F9" s="56">
        <v>2488867.04</v>
      </c>
      <c r="G9" s="59">
        <f t="shared" si="0"/>
        <v>0</v>
      </c>
    </row>
    <row r="10" spans="1:8" x14ac:dyDescent="0.25">
      <c r="A10" s="55" t="s">
        <v>125</v>
      </c>
      <c r="B10" s="55" t="s">
        <v>126</v>
      </c>
      <c r="C10" s="56">
        <v>235375505.87</v>
      </c>
      <c r="D10" s="56">
        <v>11485.52</v>
      </c>
      <c r="E10" s="56">
        <v>5742.76</v>
      </c>
      <c r="F10" s="56">
        <v>235381248.63</v>
      </c>
      <c r="G10" s="59">
        <f t="shared" si="0"/>
        <v>5742.76</v>
      </c>
    </row>
    <row r="11" spans="1:8" x14ac:dyDescent="0.25">
      <c r="A11" s="55" t="s">
        <v>127</v>
      </c>
      <c r="B11" s="55" t="s">
        <v>128</v>
      </c>
      <c r="C11" s="56">
        <v>1131716.98</v>
      </c>
      <c r="D11" s="56">
        <v>0</v>
      </c>
      <c r="E11" s="56">
        <v>0</v>
      </c>
      <c r="F11" s="56">
        <v>1131716.98</v>
      </c>
      <c r="G11" s="59">
        <f t="shared" si="0"/>
        <v>0</v>
      </c>
    </row>
    <row r="12" spans="1:8" x14ac:dyDescent="0.25">
      <c r="A12" s="55" t="s">
        <v>129</v>
      </c>
      <c r="B12" s="55" t="s">
        <v>130</v>
      </c>
      <c r="C12" s="56">
        <v>305126099.33999997</v>
      </c>
      <c r="D12" s="56">
        <v>20998.560000000001</v>
      </c>
      <c r="E12" s="56">
        <v>10499.28</v>
      </c>
      <c r="F12" s="56">
        <v>305136598.62</v>
      </c>
      <c r="G12" s="59">
        <f t="shared" si="0"/>
        <v>10499.28</v>
      </c>
    </row>
    <row r="13" spans="1:8" x14ac:dyDescent="0.25">
      <c r="A13" s="55" t="s">
        <v>131</v>
      </c>
      <c r="B13" s="55" t="s">
        <v>132</v>
      </c>
      <c r="C13" s="56">
        <v>24628.91</v>
      </c>
      <c r="D13" s="56">
        <v>0</v>
      </c>
      <c r="E13" s="56">
        <v>0</v>
      </c>
      <c r="F13" s="56">
        <v>24628.91</v>
      </c>
      <c r="G13" s="59">
        <f t="shared" si="0"/>
        <v>0</v>
      </c>
    </row>
    <row r="14" spans="1:8" x14ac:dyDescent="0.25">
      <c r="A14" s="55" t="s">
        <v>133</v>
      </c>
      <c r="B14" s="55" t="s">
        <v>134</v>
      </c>
      <c r="C14" s="56">
        <v>71003450.189999998</v>
      </c>
      <c r="D14" s="56">
        <v>1614451.32</v>
      </c>
      <c r="E14" s="56">
        <v>0</v>
      </c>
      <c r="F14" s="56">
        <v>72617901.510000005</v>
      </c>
      <c r="G14" s="59">
        <f t="shared" si="0"/>
        <v>1614451.32</v>
      </c>
      <c r="H14" s="58">
        <f>+G14+G13+G12+G11+G10+G9+G8+G7+G6+G5+G4+G3+G2</f>
        <v>35335656.68</v>
      </c>
    </row>
    <row r="15" spans="1:8" x14ac:dyDescent="0.25">
      <c r="A15" s="55" t="s">
        <v>135</v>
      </c>
      <c r="B15" s="55" t="s">
        <v>136</v>
      </c>
      <c r="C15" s="56">
        <v>20310.63</v>
      </c>
      <c r="D15" s="56">
        <v>0</v>
      </c>
      <c r="E15" s="56">
        <v>0</v>
      </c>
      <c r="F15" s="56">
        <v>20310.63</v>
      </c>
      <c r="G15" s="60">
        <f t="shared" si="0"/>
        <v>0</v>
      </c>
    </row>
    <row r="16" spans="1:8" x14ac:dyDescent="0.25">
      <c r="A16" s="55" t="s">
        <v>137</v>
      </c>
      <c r="B16" s="55" t="s">
        <v>138</v>
      </c>
      <c r="C16" s="56">
        <v>9407278.4700000007</v>
      </c>
      <c r="D16" s="56">
        <v>332200</v>
      </c>
      <c r="E16" s="56">
        <v>0</v>
      </c>
      <c r="F16" s="56">
        <v>9739478.4700000007</v>
      </c>
      <c r="G16" s="60">
        <f t="shared" si="0"/>
        <v>332200</v>
      </c>
    </row>
    <row r="17" spans="1:8" x14ac:dyDescent="0.25">
      <c r="A17" s="55" t="s">
        <v>139</v>
      </c>
      <c r="B17" s="55" t="s">
        <v>140</v>
      </c>
      <c r="C17" s="56">
        <v>238000</v>
      </c>
      <c r="D17" s="56">
        <v>0</v>
      </c>
      <c r="E17" s="56">
        <v>0</v>
      </c>
      <c r="F17" s="56">
        <v>238000</v>
      </c>
      <c r="G17" s="60">
        <f t="shared" si="0"/>
        <v>0</v>
      </c>
    </row>
    <row r="18" spans="1:8" x14ac:dyDescent="0.25">
      <c r="A18" s="55" t="s">
        <v>141</v>
      </c>
      <c r="B18" s="55" t="s">
        <v>142</v>
      </c>
      <c r="C18" s="56">
        <v>164836220.27000001</v>
      </c>
      <c r="D18" s="56">
        <v>1975433.54</v>
      </c>
      <c r="E18" s="56">
        <v>0</v>
      </c>
      <c r="F18" s="56">
        <v>166811653.81</v>
      </c>
      <c r="G18" s="60">
        <f t="shared" si="0"/>
        <v>1975433.54</v>
      </c>
    </row>
    <row r="19" spans="1:8" x14ac:dyDescent="0.25">
      <c r="A19" s="55" t="s">
        <v>143</v>
      </c>
      <c r="B19" s="55" t="s">
        <v>144</v>
      </c>
      <c r="C19" s="56">
        <v>5743908.8300000001</v>
      </c>
      <c r="D19" s="56">
        <v>0</v>
      </c>
      <c r="E19" s="56">
        <v>0</v>
      </c>
      <c r="F19" s="56">
        <v>5743908.8300000001</v>
      </c>
      <c r="G19" s="60">
        <f t="shared" si="0"/>
        <v>0</v>
      </c>
    </row>
    <row r="20" spans="1:8" x14ac:dyDescent="0.25">
      <c r="A20" s="55" t="s">
        <v>145</v>
      </c>
      <c r="B20" s="55" t="s">
        <v>146</v>
      </c>
      <c r="C20" s="56">
        <v>84804.63</v>
      </c>
      <c r="D20" s="56">
        <v>0</v>
      </c>
      <c r="E20" s="56">
        <v>0</v>
      </c>
      <c r="F20" s="56">
        <v>84804.63</v>
      </c>
      <c r="G20" s="60">
        <f t="shared" si="0"/>
        <v>0</v>
      </c>
      <c r="H20" s="58">
        <f>+G20+G19+G18+G17+G16+G15</f>
        <v>2307633.54</v>
      </c>
    </row>
    <row r="21" spans="1:8" x14ac:dyDescent="0.25">
      <c r="A21" s="55" t="s">
        <v>147</v>
      </c>
      <c r="B21" s="55" t="s">
        <v>148</v>
      </c>
      <c r="C21" s="56">
        <v>21100</v>
      </c>
      <c r="D21" s="56">
        <v>0</v>
      </c>
      <c r="E21" s="56">
        <v>0</v>
      </c>
      <c r="F21" s="56">
        <v>21100</v>
      </c>
      <c r="G21" s="57">
        <f t="shared" si="0"/>
        <v>0</v>
      </c>
    </row>
    <row r="22" spans="1:8" x14ac:dyDescent="0.25">
      <c r="A22" s="55" t="s">
        <v>149</v>
      </c>
      <c r="B22" s="55" t="s">
        <v>150</v>
      </c>
      <c r="C22" s="56">
        <v>3585181</v>
      </c>
      <c r="D22" s="56">
        <v>10000</v>
      </c>
      <c r="E22" s="56">
        <v>165900</v>
      </c>
      <c r="F22" s="56">
        <v>3429281</v>
      </c>
      <c r="G22" s="57">
        <v>10000</v>
      </c>
    </row>
    <row r="23" spans="1:8" x14ac:dyDescent="0.25">
      <c r="A23" s="55" t="s">
        <v>151</v>
      </c>
      <c r="B23" s="55" t="s">
        <v>152</v>
      </c>
      <c r="C23" s="56">
        <v>153806.71</v>
      </c>
      <c r="D23" s="56">
        <v>0</v>
      </c>
      <c r="E23" s="56">
        <v>0</v>
      </c>
      <c r="F23" s="56">
        <v>153806.71</v>
      </c>
      <c r="G23" s="57">
        <f t="shared" si="0"/>
        <v>0</v>
      </c>
    </row>
    <row r="24" spans="1:8" x14ac:dyDescent="0.25">
      <c r="A24" s="55" t="s">
        <v>153</v>
      </c>
      <c r="B24" s="55" t="s">
        <v>154</v>
      </c>
      <c r="C24" s="56">
        <v>47000</v>
      </c>
      <c r="D24" s="56">
        <v>0</v>
      </c>
      <c r="E24" s="56">
        <v>0</v>
      </c>
      <c r="F24" s="56">
        <v>47000</v>
      </c>
      <c r="G24" s="57">
        <f t="shared" si="0"/>
        <v>0</v>
      </c>
    </row>
    <row r="25" spans="1:8" x14ac:dyDescent="0.25">
      <c r="A25" s="55" t="s">
        <v>155</v>
      </c>
      <c r="B25" s="55" t="s">
        <v>156</v>
      </c>
      <c r="C25" s="56">
        <v>17811285.129999999</v>
      </c>
      <c r="D25" s="56">
        <v>0</v>
      </c>
      <c r="E25" s="56">
        <v>0</v>
      </c>
      <c r="F25" s="56">
        <v>17811285.129999999</v>
      </c>
      <c r="G25" s="57">
        <f t="shared" si="0"/>
        <v>0</v>
      </c>
      <c r="H25" s="58">
        <f>+G25+G24+G23+G22+G21</f>
        <v>10000</v>
      </c>
    </row>
    <row r="26" spans="1:8" x14ac:dyDescent="0.25">
      <c r="A26" s="55" t="s">
        <v>157</v>
      </c>
      <c r="B26" s="55" t="s">
        <v>158</v>
      </c>
      <c r="C26" s="56">
        <v>980000</v>
      </c>
      <c r="D26" s="56">
        <v>0</v>
      </c>
      <c r="E26" s="56">
        <v>0</v>
      </c>
      <c r="F26" s="56">
        <v>980000</v>
      </c>
      <c r="G26" s="57">
        <f t="shared" si="0"/>
        <v>0</v>
      </c>
    </row>
    <row r="27" spans="1:8" x14ac:dyDescent="0.25">
      <c r="A27" s="55" t="s">
        <v>159</v>
      </c>
      <c r="B27" s="55" t="s">
        <v>160</v>
      </c>
      <c r="C27" s="56">
        <v>615743233.66999996</v>
      </c>
      <c r="D27" s="56">
        <v>0</v>
      </c>
      <c r="E27" s="56">
        <v>0</v>
      </c>
      <c r="F27" s="56">
        <v>615743233.66999996</v>
      </c>
      <c r="G27" s="57">
        <f t="shared" si="0"/>
        <v>0</v>
      </c>
    </row>
    <row r="28" spans="1:8" x14ac:dyDescent="0.25">
      <c r="A28" s="55" t="s">
        <v>161</v>
      </c>
      <c r="B28" s="55" t="s">
        <v>162</v>
      </c>
      <c r="C28" s="56">
        <v>25047150</v>
      </c>
      <c r="D28" s="56">
        <v>0</v>
      </c>
      <c r="E28" s="56">
        <v>0</v>
      </c>
      <c r="F28" s="56">
        <v>25047150</v>
      </c>
      <c r="G28" s="57">
        <f t="shared" si="0"/>
        <v>0</v>
      </c>
    </row>
    <row r="29" spans="1:8" x14ac:dyDescent="0.25">
      <c r="A29" s="55" t="s">
        <v>163</v>
      </c>
      <c r="B29" s="55" t="s">
        <v>164</v>
      </c>
      <c r="C29" s="56">
        <v>1478000</v>
      </c>
      <c r="D29" s="56">
        <v>0</v>
      </c>
      <c r="E29" s="56">
        <v>0</v>
      </c>
      <c r="F29" s="56">
        <v>1478000</v>
      </c>
      <c r="G29" s="57">
        <f t="shared" si="0"/>
        <v>0</v>
      </c>
    </row>
    <row r="30" spans="1:8" x14ac:dyDescent="0.25">
      <c r="A30" s="55" t="s">
        <v>165</v>
      </c>
      <c r="B30" s="55" t="s">
        <v>166</v>
      </c>
      <c r="C30" s="56">
        <v>164896233.38</v>
      </c>
      <c r="D30" s="56">
        <v>2183936.46</v>
      </c>
      <c r="E30" s="56">
        <v>0</v>
      </c>
      <c r="F30" s="56">
        <v>167080169.84</v>
      </c>
      <c r="G30" s="57">
        <f t="shared" si="0"/>
        <v>2183936.46</v>
      </c>
    </row>
    <row r="31" spans="1:8" x14ac:dyDescent="0.25">
      <c r="A31" s="55" t="s">
        <v>167</v>
      </c>
      <c r="B31" s="55" t="s">
        <v>168</v>
      </c>
      <c r="C31" s="56">
        <v>179076588.78999999</v>
      </c>
      <c r="D31" s="56">
        <v>2307577.2999999998</v>
      </c>
      <c r="E31" s="56">
        <v>0</v>
      </c>
      <c r="F31" s="56">
        <v>181384166.09</v>
      </c>
      <c r="G31" s="57">
        <f t="shared" si="0"/>
        <v>2307577.2999999998</v>
      </c>
    </row>
    <row r="32" spans="1:8" x14ac:dyDescent="0.25">
      <c r="A32" s="55" t="s">
        <v>169</v>
      </c>
      <c r="B32" s="55" t="s">
        <v>170</v>
      </c>
      <c r="C32" s="56">
        <v>19103534.07</v>
      </c>
      <c r="D32" s="56">
        <v>262215.52</v>
      </c>
      <c r="E32" s="56">
        <v>0</v>
      </c>
      <c r="F32" s="56">
        <v>19365749.59</v>
      </c>
      <c r="G32" s="57">
        <f t="shared" si="0"/>
        <v>262215.52</v>
      </c>
      <c r="H32" s="58">
        <f>+G32+G31+G30</f>
        <v>4753729.2799999993</v>
      </c>
    </row>
    <row r="33" spans="1:8" x14ac:dyDescent="0.25">
      <c r="A33" s="55" t="s">
        <v>171</v>
      </c>
      <c r="B33" s="55" t="s">
        <v>172</v>
      </c>
      <c r="C33" s="56">
        <v>642.14</v>
      </c>
      <c r="D33" s="56">
        <v>0</v>
      </c>
      <c r="E33" s="56">
        <v>0</v>
      </c>
      <c r="F33" s="56">
        <v>642.14</v>
      </c>
      <c r="G33" s="60">
        <f t="shared" si="0"/>
        <v>0</v>
      </c>
    </row>
    <row r="34" spans="1:8" x14ac:dyDescent="0.25">
      <c r="A34" s="55" t="s">
        <v>173</v>
      </c>
      <c r="B34" s="55" t="s">
        <v>174</v>
      </c>
      <c r="C34" s="56">
        <v>8264.4500000000007</v>
      </c>
      <c r="D34" s="56">
        <v>0</v>
      </c>
      <c r="E34" s="56">
        <v>0</v>
      </c>
      <c r="F34" s="56">
        <v>8264.4500000000007</v>
      </c>
      <c r="G34" s="60">
        <f t="shared" si="0"/>
        <v>0</v>
      </c>
    </row>
    <row r="35" spans="1:8" x14ac:dyDescent="0.25">
      <c r="A35" s="55" t="s">
        <v>175</v>
      </c>
      <c r="B35" s="55" t="s">
        <v>176</v>
      </c>
      <c r="C35" s="56">
        <v>38339769.710000001</v>
      </c>
      <c r="D35" s="56">
        <v>1114576.8799999999</v>
      </c>
      <c r="E35" s="56">
        <v>230512.71</v>
      </c>
      <c r="F35" s="56">
        <v>39223833.880000003</v>
      </c>
      <c r="G35" s="60">
        <f t="shared" si="0"/>
        <v>884064.16999999993</v>
      </c>
    </row>
    <row r="36" spans="1:8" x14ac:dyDescent="0.25">
      <c r="A36" s="55" t="s">
        <v>177</v>
      </c>
      <c r="B36" s="55" t="s">
        <v>178</v>
      </c>
      <c r="C36" s="56">
        <v>64480520.82</v>
      </c>
      <c r="D36" s="56">
        <v>0</v>
      </c>
      <c r="E36" s="56">
        <v>0</v>
      </c>
      <c r="F36" s="56">
        <v>64480520.82</v>
      </c>
      <c r="G36" s="60">
        <f t="shared" si="0"/>
        <v>0</v>
      </c>
    </row>
    <row r="37" spans="1:8" x14ac:dyDescent="0.25">
      <c r="A37" s="55" t="s">
        <v>179</v>
      </c>
      <c r="B37" s="55" t="s">
        <v>180</v>
      </c>
      <c r="C37" s="56">
        <v>996682.08</v>
      </c>
      <c r="D37" s="56">
        <v>10450.799999999999</v>
      </c>
      <c r="E37" s="56">
        <v>0</v>
      </c>
      <c r="F37" s="56">
        <v>1007132.88</v>
      </c>
      <c r="G37" s="60">
        <f t="shared" si="0"/>
        <v>10450.799999999999</v>
      </c>
    </row>
    <row r="38" spans="1:8" x14ac:dyDescent="0.25">
      <c r="A38" s="55" t="s">
        <v>181</v>
      </c>
      <c r="B38" s="55" t="s">
        <v>182</v>
      </c>
      <c r="C38" s="56">
        <v>20434913.170000002</v>
      </c>
      <c r="D38" s="56">
        <v>545550.56000000006</v>
      </c>
      <c r="E38" s="56">
        <v>0</v>
      </c>
      <c r="F38" s="56">
        <v>20980463.73</v>
      </c>
      <c r="G38" s="60">
        <f t="shared" si="0"/>
        <v>545550.56000000006</v>
      </c>
    </row>
    <row r="39" spans="1:8" x14ac:dyDescent="0.25">
      <c r="A39" s="55" t="s">
        <v>183</v>
      </c>
      <c r="B39" s="55" t="s">
        <v>184</v>
      </c>
      <c r="C39" s="56">
        <v>68034421.420000002</v>
      </c>
      <c r="D39" s="56">
        <v>715473.97</v>
      </c>
      <c r="E39" s="56">
        <v>6173.23</v>
      </c>
      <c r="F39" s="56">
        <v>68743722.159999996</v>
      </c>
      <c r="G39" s="60">
        <f t="shared" si="0"/>
        <v>709300.74</v>
      </c>
    </row>
    <row r="40" spans="1:8" x14ac:dyDescent="0.25">
      <c r="A40" s="55" t="s">
        <v>185</v>
      </c>
      <c r="B40" s="55" t="s">
        <v>186</v>
      </c>
      <c r="C40" s="56">
        <v>998567.4</v>
      </c>
      <c r="D40" s="56">
        <v>3410.29</v>
      </c>
      <c r="E40" s="56">
        <v>0</v>
      </c>
      <c r="F40" s="56">
        <v>1001977.69</v>
      </c>
      <c r="G40" s="60">
        <f t="shared" si="0"/>
        <v>3410.29</v>
      </c>
    </row>
    <row r="41" spans="1:8" x14ac:dyDescent="0.25">
      <c r="A41" s="55" t="s">
        <v>187</v>
      </c>
      <c r="B41" s="55" t="s">
        <v>188</v>
      </c>
      <c r="C41" s="56">
        <v>990462.31</v>
      </c>
      <c r="D41" s="56">
        <v>9857.14</v>
      </c>
      <c r="E41" s="56">
        <v>600</v>
      </c>
      <c r="F41" s="56">
        <v>999719.45</v>
      </c>
      <c r="G41" s="60">
        <f t="shared" si="0"/>
        <v>9257.14</v>
      </c>
      <c r="H41" s="58">
        <f>+G41+G40+G39+G38+G37+G36+G35+G34+G33</f>
        <v>2162033.7000000002</v>
      </c>
    </row>
    <row r="42" spans="1:8" x14ac:dyDescent="0.25">
      <c r="A42" s="55" t="s">
        <v>189</v>
      </c>
      <c r="B42" s="55" t="s">
        <v>190</v>
      </c>
      <c r="C42" s="56">
        <v>145854697.06</v>
      </c>
      <c r="D42" s="56">
        <v>58996.91</v>
      </c>
      <c r="E42" s="56">
        <v>0</v>
      </c>
      <c r="F42" s="56">
        <v>145913693.97</v>
      </c>
      <c r="G42" s="61">
        <f t="shared" si="0"/>
        <v>58996.91</v>
      </c>
    </row>
    <row r="43" spans="1:8" x14ac:dyDescent="0.25">
      <c r="A43" s="55" t="s">
        <v>191</v>
      </c>
      <c r="B43" s="55" t="s">
        <v>192</v>
      </c>
      <c r="C43" s="56">
        <v>4904704.4000000004</v>
      </c>
      <c r="D43" s="56">
        <v>10364.82</v>
      </c>
      <c r="E43" s="56">
        <v>95.01</v>
      </c>
      <c r="F43" s="56">
        <v>4914974.21</v>
      </c>
      <c r="G43" s="61">
        <f t="shared" si="0"/>
        <v>10269.81</v>
      </c>
      <c r="H43" s="58">
        <f>+G43+G42</f>
        <v>69266.720000000001</v>
      </c>
    </row>
    <row r="44" spans="1:8" x14ac:dyDescent="0.25">
      <c r="A44" s="55" t="s">
        <v>193</v>
      </c>
      <c r="B44" s="55" t="s">
        <v>194</v>
      </c>
      <c r="C44" s="56">
        <v>28498427.09</v>
      </c>
      <c r="D44" s="56">
        <v>396769.98</v>
      </c>
      <c r="E44" s="56">
        <v>222130</v>
      </c>
      <c r="F44" s="56">
        <v>28673067.07</v>
      </c>
      <c r="G44" s="62">
        <f t="shared" si="0"/>
        <v>174639.97999999998</v>
      </c>
    </row>
    <row r="45" spans="1:8" x14ac:dyDescent="0.25">
      <c r="A45" s="55" t="s">
        <v>195</v>
      </c>
      <c r="B45" s="55" t="s">
        <v>196</v>
      </c>
      <c r="C45" s="56">
        <v>11699795.52</v>
      </c>
      <c r="D45" s="56">
        <v>33635</v>
      </c>
      <c r="E45" s="56">
        <v>33635</v>
      </c>
      <c r="F45" s="56">
        <v>11699795.52</v>
      </c>
      <c r="G45" s="62">
        <f t="shared" si="0"/>
        <v>0</v>
      </c>
      <c r="H45" s="58">
        <f>+G45+G44</f>
        <v>174639.97999999998</v>
      </c>
    </row>
    <row r="46" spans="1:8" x14ac:dyDescent="0.25">
      <c r="A46" s="55" t="s">
        <v>197</v>
      </c>
      <c r="B46" s="55" t="s">
        <v>198</v>
      </c>
      <c r="C46" s="56">
        <v>9334559.5899999999</v>
      </c>
      <c r="D46" s="56">
        <v>29925</v>
      </c>
      <c r="E46" s="56">
        <v>22275</v>
      </c>
      <c r="F46" s="56">
        <v>9342209.5899999999</v>
      </c>
      <c r="G46" s="57">
        <f t="shared" si="0"/>
        <v>7650</v>
      </c>
    </row>
    <row r="47" spans="1:8" x14ac:dyDescent="0.25">
      <c r="A47" s="55" t="s">
        <v>199</v>
      </c>
      <c r="B47" s="55" t="s">
        <v>200</v>
      </c>
      <c r="C47" s="56">
        <v>2697959.28</v>
      </c>
      <c r="D47" s="56">
        <v>0</v>
      </c>
      <c r="E47" s="56">
        <v>0</v>
      </c>
      <c r="F47" s="56">
        <v>2697959.28</v>
      </c>
      <c r="G47" s="57">
        <f t="shared" si="0"/>
        <v>0</v>
      </c>
    </row>
    <row r="48" spans="1:8" x14ac:dyDescent="0.25">
      <c r="A48" s="55" t="s">
        <v>201</v>
      </c>
      <c r="B48" s="55" t="s">
        <v>202</v>
      </c>
      <c r="C48" s="56">
        <v>1307278.27</v>
      </c>
      <c r="D48" s="56">
        <v>21333.48</v>
      </c>
      <c r="E48" s="56">
        <v>8045</v>
      </c>
      <c r="F48" s="56">
        <v>1320566.75</v>
      </c>
      <c r="G48" s="57">
        <f t="shared" si="0"/>
        <v>13288.48</v>
      </c>
      <c r="H48" s="58">
        <f>+G48+G47+G46</f>
        <v>20938.48</v>
      </c>
    </row>
    <row r="49" spans="1:8" x14ac:dyDescent="0.25">
      <c r="A49" s="55" t="s">
        <v>203</v>
      </c>
      <c r="B49" s="55" t="s">
        <v>204</v>
      </c>
      <c r="C49" s="56">
        <v>178323545.55000001</v>
      </c>
      <c r="D49" s="56">
        <v>2191832.65</v>
      </c>
      <c r="E49" s="56">
        <v>318600</v>
      </c>
      <c r="F49" s="56">
        <v>180196778.19999999</v>
      </c>
      <c r="G49" s="57">
        <f t="shared" si="0"/>
        <v>1873232.65</v>
      </c>
    </row>
    <row r="50" spans="1:8" x14ac:dyDescent="0.25">
      <c r="A50" s="55" t="s">
        <v>205</v>
      </c>
      <c r="B50" s="55" t="s">
        <v>206</v>
      </c>
      <c r="C50" s="56">
        <v>22287.99</v>
      </c>
      <c r="D50" s="56">
        <v>0</v>
      </c>
      <c r="E50" s="56">
        <v>0</v>
      </c>
      <c r="F50" s="56">
        <v>22287.99</v>
      </c>
      <c r="G50" s="57">
        <f t="shared" si="0"/>
        <v>0</v>
      </c>
    </row>
    <row r="51" spans="1:8" x14ac:dyDescent="0.25">
      <c r="A51" s="55" t="s">
        <v>207</v>
      </c>
      <c r="B51" s="55" t="s">
        <v>208</v>
      </c>
      <c r="C51" s="56">
        <v>3336105.7</v>
      </c>
      <c r="D51" s="56">
        <v>735035.96</v>
      </c>
      <c r="E51" s="56">
        <v>587765.52</v>
      </c>
      <c r="F51" s="56">
        <v>3483376.14</v>
      </c>
      <c r="G51" s="57">
        <f t="shared" si="0"/>
        <v>147270.43999999994</v>
      </c>
    </row>
    <row r="52" spans="1:8" x14ac:dyDescent="0.25">
      <c r="A52" s="55" t="s">
        <v>209</v>
      </c>
      <c r="B52" s="55" t="s">
        <v>210</v>
      </c>
      <c r="C52" s="56">
        <v>1764115.6</v>
      </c>
      <c r="D52" s="56">
        <v>0</v>
      </c>
      <c r="E52" s="56">
        <v>0</v>
      </c>
      <c r="F52" s="56">
        <v>1764115.6</v>
      </c>
      <c r="G52" s="57">
        <f t="shared" si="0"/>
        <v>0</v>
      </c>
    </row>
    <row r="53" spans="1:8" x14ac:dyDescent="0.25">
      <c r="A53" s="55" t="s">
        <v>211</v>
      </c>
      <c r="B53" s="55" t="s">
        <v>212</v>
      </c>
      <c r="C53" s="56">
        <v>18292</v>
      </c>
      <c r="D53" s="56">
        <v>0</v>
      </c>
      <c r="E53" s="56">
        <v>0</v>
      </c>
      <c r="F53" s="56">
        <v>18292</v>
      </c>
      <c r="G53" s="57">
        <f t="shared" si="0"/>
        <v>0</v>
      </c>
    </row>
    <row r="54" spans="1:8" x14ac:dyDescent="0.25">
      <c r="A54" s="55" t="s">
        <v>213</v>
      </c>
      <c r="B54" s="55" t="s">
        <v>214</v>
      </c>
      <c r="C54" s="56">
        <v>342497.67</v>
      </c>
      <c r="D54" s="56">
        <v>0</v>
      </c>
      <c r="E54" s="56">
        <v>0</v>
      </c>
      <c r="F54" s="56">
        <v>342497.67</v>
      </c>
      <c r="G54" s="57">
        <f t="shared" si="0"/>
        <v>0</v>
      </c>
    </row>
    <row r="55" spans="1:8" x14ac:dyDescent="0.25">
      <c r="A55" s="55" t="s">
        <v>215</v>
      </c>
      <c r="B55" s="55" t="s">
        <v>216</v>
      </c>
      <c r="C55" s="56">
        <v>2843384.53</v>
      </c>
      <c r="D55" s="56">
        <v>7080</v>
      </c>
      <c r="E55" s="56">
        <v>0</v>
      </c>
      <c r="F55" s="56">
        <v>2850464.53</v>
      </c>
      <c r="G55" s="57">
        <f t="shared" si="0"/>
        <v>7080</v>
      </c>
    </row>
    <row r="56" spans="1:8" x14ac:dyDescent="0.25">
      <c r="A56" s="55" t="s">
        <v>217</v>
      </c>
      <c r="B56" s="55" t="s">
        <v>218</v>
      </c>
      <c r="C56" s="56">
        <v>11765436.09</v>
      </c>
      <c r="D56" s="56">
        <v>126957.23</v>
      </c>
      <c r="E56" s="56">
        <v>0</v>
      </c>
      <c r="F56" s="56">
        <v>11892393.32</v>
      </c>
      <c r="G56" s="57">
        <f t="shared" si="0"/>
        <v>126957.23</v>
      </c>
      <c r="H56" s="58">
        <f>+G56+G55+G54+G53+G52+G51+G50+G49</f>
        <v>2154540.3199999998</v>
      </c>
    </row>
    <row r="57" spans="1:8" x14ac:dyDescent="0.25">
      <c r="A57" s="55" t="s">
        <v>219</v>
      </c>
      <c r="B57" s="55" t="s">
        <v>220</v>
      </c>
      <c r="C57" s="56">
        <v>5745848.2400000002</v>
      </c>
      <c r="D57" s="56">
        <v>0</v>
      </c>
      <c r="E57" s="56">
        <v>0</v>
      </c>
      <c r="F57" s="56">
        <v>5745848.2400000002</v>
      </c>
      <c r="G57" s="63">
        <f t="shared" si="0"/>
        <v>0</v>
      </c>
    </row>
    <row r="58" spans="1:8" x14ac:dyDescent="0.25">
      <c r="A58" s="55" t="s">
        <v>221</v>
      </c>
      <c r="B58" s="55" t="s">
        <v>222</v>
      </c>
      <c r="C58" s="56">
        <v>16738957.26</v>
      </c>
      <c r="D58" s="56">
        <v>0</v>
      </c>
      <c r="E58" s="56">
        <v>0</v>
      </c>
      <c r="F58" s="56">
        <v>16738957.26</v>
      </c>
      <c r="G58" s="63">
        <f t="shared" si="0"/>
        <v>0</v>
      </c>
    </row>
    <row r="59" spans="1:8" x14ac:dyDescent="0.25">
      <c r="A59" s="55" t="s">
        <v>223</v>
      </c>
      <c r="B59" s="55" t="s">
        <v>224</v>
      </c>
      <c r="C59" s="56">
        <v>215343757.16</v>
      </c>
      <c r="D59" s="56">
        <v>4457452.59</v>
      </c>
      <c r="E59" s="56">
        <v>948416.75</v>
      </c>
      <c r="F59" s="56">
        <v>218852793</v>
      </c>
      <c r="G59" s="63">
        <f t="shared" si="0"/>
        <v>3509035.84</v>
      </c>
      <c r="H59" s="58">
        <f>+G59+G58+G57</f>
        <v>3509035.84</v>
      </c>
    </row>
    <row r="60" spans="1:8" x14ac:dyDescent="0.25">
      <c r="A60" s="55" t="s">
        <v>225</v>
      </c>
      <c r="B60" s="55" t="s">
        <v>226</v>
      </c>
      <c r="C60" s="56">
        <v>-195249510.83000001</v>
      </c>
      <c r="D60" s="56">
        <v>389938.18</v>
      </c>
      <c r="E60" s="56">
        <v>259959.12</v>
      </c>
      <c r="F60" s="56">
        <v>-195119531.77000001</v>
      </c>
      <c r="G60" s="64">
        <f t="shared" si="0"/>
        <v>129979.06</v>
      </c>
    </row>
    <row r="61" spans="1:8" x14ac:dyDescent="0.25">
      <c r="A61" s="55" t="s">
        <v>227</v>
      </c>
      <c r="B61" s="55" t="s">
        <v>228</v>
      </c>
      <c r="C61" s="56">
        <v>9734077.8599999994</v>
      </c>
      <c r="D61" s="56">
        <v>0</v>
      </c>
      <c r="E61" s="56">
        <v>0</v>
      </c>
      <c r="F61" s="56">
        <v>9734077.8599999994</v>
      </c>
      <c r="G61" s="64">
        <f t="shared" si="0"/>
        <v>0</v>
      </c>
    </row>
    <row r="62" spans="1:8" x14ac:dyDescent="0.25">
      <c r="A62" s="55" t="s">
        <v>229</v>
      </c>
      <c r="B62" s="55" t="s">
        <v>230</v>
      </c>
      <c r="C62" s="56">
        <v>797670</v>
      </c>
      <c r="D62" s="56">
        <v>0</v>
      </c>
      <c r="E62" s="56">
        <v>0</v>
      </c>
      <c r="F62" s="56">
        <v>797670</v>
      </c>
      <c r="G62" s="64">
        <f t="shared" si="0"/>
        <v>0</v>
      </c>
    </row>
    <row r="63" spans="1:8" x14ac:dyDescent="0.25">
      <c r="A63" s="55" t="s">
        <v>231</v>
      </c>
      <c r="B63" s="55" t="s">
        <v>232</v>
      </c>
      <c r="C63" s="56">
        <v>933988.77</v>
      </c>
      <c r="D63" s="56">
        <v>0</v>
      </c>
      <c r="E63" s="56">
        <v>0</v>
      </c>
      <c r="F63" s="56">
        <v>933988.77</v>
      </c>
      <c r="G63" s="64">
        <f t="shared" si="0"/>
        <v>0</v>
      </c>
    </row>
    <row r="64" spans="1:8" x14ac:dyDescent="0.25">
      <c r="A64" s="55" t="s">
        <v>233</v>
      </c>
      <c r="B64" s="55" t="s">
        <v>234</v>
      </c>
      <c r="C64" s="56">
        <v>1090686.32</v>
      </c>
      <c r="D64" s="56">
        <v>0</v>
      </c>
      <c r="E64" s="56">
        <v>0</v>
      </c>
      <c r="F64" s="56">
        <v>1090686.32</v>
      </c>
      <c r="G64" s="64">
        <f t="shared" si="0"/>
        <v>0</v>
      </c>
    </row>
    <row r="65" spans="1:8" x14ac:dyDescent="0.25">
      <c r="A65" s="55" t="s">
        <v>235</v>
      </c>
      <c r="B65" s="55" t="s">
        <v>236</v>
      </c>
      <c r="C65" s="56">
        <v>1652105.34</v>
      </c>
      <c r="D65" s="56">
        <v>0</v>
      </c>
      <c r="E65" s="56">
        <v>0</v>
      </c>
      <c r="F65" s="56">
        <v>1652105.34</v>
      </c>
      <c r="G65" s="64">
        <f t="shared" si="0"/>
        <v>0</v>
      </c>
    </row>
    <row r="66" spans="1:8" x14ac:dyDescent="0.25">
      <c r="A66" s="55" t="s">
        <v>237</v>
      </c>
      <c r="B66" s="55" t="s">
        <v>238</v>
      </c>
      <c r="C66" s="56">
        <v>337703.44</v>
      </c>
      <c r="D66" s="56">
        <v>0</v>
      </c>
      <c r="E66" s="56">
        <v>0</v>
      </c>
      <c r="F66" s="56">
        <v>337703.44</v>
      </c>
      <c r="G66" s="64">
        <f t="shared" si="0"/>
        <v>0</v>
      </c>
    </row>
    <row r="67" spans="1:8" x14ac:dyDescent="0.25">
      <c r="A67" s="55" t="s">
        <v>239</v>
      </c>
      <c r="B67" s="55" t="s">
        <v>240</v>
      </c>
      <c r="C67" s="56">
        <v>2890863.06</v>
      </c>
      <c r="D67" s="56">
        <v>20619.7</v>
      </c>
      <c r="E67" s="56">
        <v>0</v>
      </c>
      <c r="F67" s="56">
        <v>2911482.76</v>
      </c>
      <c r="G67" s="64">
        <f t="shared" ref="G67:G130" si="1">+D67-E67</f>
        <v>20619.7</v>
      </c>
    </row>
    <row r="68" spans="1:8" x14ac:dyDescent="0.25">
      <c r="A68" s="55" t="s">
        <v>241</v>
      </c>
      <c r="B68" s="55" t="s">
        <v>242</v>
      </c>
      <c r="C68" s="56">
        <v>622289.85</v>
      </c>
      <c r="D68" s="56">
        <v>0</v>
      </c>
      <c r="E68" s="56">
        <v>0</v>
      </c>
      <c r="F68" s="56">
        <v>622289.85</v>
      </c>
      <c r="G68" s="64">
        <f t="shared" si="1"/>
        <v>0</v>
      </c>
    </row>
    <row r="69" spans="1:8" x14ac:dyDescent="0.25">
      <c r="A69" s="55" t="s">
        <v>243</v>
      </c>
      <c r="B69" s="55" t="s">
        <v>244</v>
      </c>
      <c r="C69" s="56">
        <v>1055</v>
      </c>
      <c r="D69" s="56">
        <v>0</v>
      </c>
      <c r="E69" s="56">
        <v>0</v>
      </c>
      <c r="F69" s="56">
        <v>1055</v>
      </c>
      <c r="G69" s="64">
        <f t="shared" si="1"/>
        <v>0</v>
      </c>
    </row>
    <row r="70" spans="1:8" x14ac:dyDescent="0.25">
      <c r="A70" s="55" t="s">
        <v>245</v>
      </c>
      <c r="B70" s="55" t="s">
        <v>246</v>
      </c>
      <c r="C70" s="56">
        <v>14914.04</v>
      </c>
      <c r="D70" s="56">
        <v>0</v>
      </c>
      <c r="E70" s="56">
        <v>0</v>
      </c>
      <c r="F70" s="56">
        <v>14914.04</v>
      </c>
      <c r="G70" s="64">
        <f t="shared" si="1"/>
        <v>0</v>
      </c>
    </row>
    <row r="71" spans="1:8" x14ac:dyDescent="0.25">
      <c r="A71" s="55" t="s">
        <v>247</v>
      </c>
      <c r="B71" s="55" t="s">
        <v>248</v>
      </c>
      <c r="C71" s="56">
        <v>3203.94</v>
      </c>
      <c r="D71" s="56">
        <v>0</v>
      </c>
      <c r="E71" s="56">
        <v>0</v>
      </c>
      <c r="F71" s="56">
        <v>3203.94</v>
      </c>
      <c r="G71" s="64">
        <f t="shared" si="1"/>
        <v>0</v>
      </c>
    </row>
    <row r="72" spans="1:8" x14ac:dyDescent="0.25">
      <c r="A72" s="55" t="s">
        <v>249</v>
      </c>
      <c r="B72" s="55" t="s">
        <v>250</v>
      </c>
      <c r="C72" s="56">
        <v>-19397695.440000001</v>
      </c>
      <c r="D72" s="56">
        <v>369722.62</v>
      </c>
      <c r="E72" s="56">
        <v>166023.5</v>
      </c>
      <c r="F72" s="56">
        <v>-19193996.32</v>
      </c>
      <c r="G72" s="64">
        <f t="shared" si="1"/>
        <v>203699.12</v>
      </c>
    </row>
    <row r="73" spans="1:8" x14ac:dyDescent="0.25">
      <c r="A73" s="55" t="s">
        <v>251</v>
      </c>
      <c r="B73" s="55" t="s">
        <v>252</v>
      </c>
      <c r="C73" s="56">
        <v>24325</v>
      </c>
      <c r="D73" s="56">
        <v>0</v>
      </c>
      <c r="E73" s="56">
        <v>0</v>
      </c>
      <c r="F73" s="56">
        <v>24325</v>
      </c>
      <c r="G73" s="64">
        <f t="shared" si="1"/>
        <v>0</v>
      </c>
    </row>
    <row r="74" spans="1:8" x14ac:dyDescent="0.25">
      <c r="A74" s="55" t="s">
        <v>253</v>
      </c>
      <c r="B74" s="55" t="s">
        <v>254</v>
      </c>
      <c r="C74" s="56">
        <v>12301.5</v>
      </c>
      <c r="D74" s="56">
        <v>0</v>
      </c>
      <c r="E74" s="56">
        <v>0</v>
      </c>
      <c r="F74" s="56">
        <v>12301.5</v>
      </c>
      <c r="G74" s="64">
        <f t="shared" si="1"/>
        <v>0</v>
      </c>
      <c r="H74" s="58">
        <f>+G74+G73+G72+G71+G70+G69+G68+G67+G66+G65+G64+G63+G62+G61+G60</f>
        <v>354297.88</v>
      </c>
    </row>
    <row r="75" spans="1:8" x14ac:dyDescent="0.25">
      <c r="A75" s="55" t="s">
        <v>255</v>
      </c>
      <c r="B75" s="55" t="s">
        <v>256</v>
      </c>
      <c r="C75" s="56">
        <v>4236.17</v>
      </c>
      <c r="D75" s="56">
        <v>0</v>
      </c>
      <c r="E75" s="56">
        <v>0</v>
      </c>
      <c r="F75" s="56">
        <v>4236.17</v>
      </c>
      <c r="G75" s="65">
        <f t="shared" si="1"/>
        <v>0</v>
      </c>
    </row>
    <row r="76" spans="1:8" x14ac:dyDescent="0.25">
      <c r="A76" s="55" t="s">
        <v>257</v>
      </c>
      <c r="B76" s="55" t="s">
        <v>258</v>
      </c>
      <c r="C76" s="56">
        <v>1274300.17</v>
      </c>
      <c r="D76" s="56">
        <v>0</v>
      </c>
      <c r="E76" s="56">
        <v>0</v>
      </c>
      <c r="F76" s="56">
        <v>1274300.17</v>
      </c>
      <c r="G76" s="65">
        <f t="shared" si="1"/>
        <v>0</v>
      </c>
    </row>
    <row r="77" spans="1:8" x14ac:dyDescent="0.25">
      <c r="A77" s="55" t="s">
        <v>259</v>
      </c>
      <c r="B77" s="55" t="s">
        <v>260</v>
      </c>
      <c r="C77" s="56">
        <v>8800032.2599999998</v>
      </c>
      <c r="D77" s="56">
        <v>84548.57</v>
      </c>
      <c r="E77" s="56">
        <v>0</v>
      </c>
      <c r="F77" s="56">
        <v>8884580.8300000001</v>
      </c>
      <c r="G77" s="65">
        <f t="shared" si="1"/>
        <v>84548.57</v>
      </c>
    </row>
    <row r="78" spans="1:8" x14ac:dyDescent="0.25">
      <c r="A78" s="55" t="s">
        <v>261</v>
      </c>
      <c r="B78" s="55" t="s">
        <v>262</v>
      </c>
      <c r="C78" s="56">
        <v>15527</v>
      </c>
      <c r="D78" s="56">
        <v>0</v>
      </c>
      <c r="E78" s="56">
        <v>0</v>
      </c>
      <c r="F78" s="56">
        <v>15527</v>
      </c>
      <c r="G78" s="65">
        <f t="shared" si="1"/>
        <v>0</v>
      </c>
    </row>
    <row r="79" spans="1:8" x14ac:dyDescent="0.25">
      <c r="A79" s="55" t="s">
        <v>263</v>
      </c>
      <c r="B79" s="55" t="s">
        <v>264</v>
      </c>
      <c r="C79" s="56">
        <v>63999.99</v>
      </c>
      <c r="D79" s="56">
        <v>0</v>
      </c>
      <c r="E79" s="56">
        <v>0</v>
      </c>
      <c r="F79" s="56">
        <v>63999.99</v>
      </c>
      <c r="G79" s="65">
        <f t="shared" si="1"/>
        <v>0</v>
      </c>
    </row>
    <row r="80" spans="1:8" x14ac:dyDescent="0.25">
      <c r="A80" s="55" t="s">
        <v>265</v>
      </c>
      <c r="B80" s="55" t="s">
        <v>266</v>
      </c>
      <c r="C80" s="56">
        <v>737055</v>
      </c>
      <c r="D80" s="56">
        <v>92700</v>
      </c>
      <c r="E80" s="56">
        <v>0</v>
      </c>
      <c r="F80" s="56">
        <v>829755</v>
      </c>
      <c r="G80" s="65">
        <f t="shared" si="1"/>
        <v>92700</v>
      </c>
    </row>
    <row r="81" spans="1:8" x14ac:dyDescent="0.25">
      <c r="A81" s="55" t="s">
        <v>267</v>
      </c>
      <c r="B81" s="55" t="s">
        <v>268</v>
      </c>
      <c r="C81" s="56">
        <v>10987.05</v>
      </c>
      <c r="D81" s="56">
        <v>0</v>
      </c>
      <c r="E81" s="56">
        <v>0</v>
      </c>
      <c r="F81" s="56">
        <v>10987.05</v>
      </c>
      <c r="G81" s="65">
        <f t="shared" si="1"/>
        <v>0</v>
      </c>
    </row>
    <row r="82" spans="1:8" x14ac:dyDescent="0.25">
      <c r="A82" s="55" t="s">
        <v>269</v>
      </c>
      <c r="B82" s="55" t="s">
        <v>270</v>
      </c>
      <c r="C82" s="56">
        <v>166395.85999999999</v>
      </c>
      <c r="D82" s="56">
        <v>0</v>
      </c>
      <c r="E82" s="56">
        <v>0</v>
      </c>
      <c r="F82" s="56">
        <v>166395.85999999999</v>
      </c>
      <c r="G82" s="65">
        <f t="shared" si="1"/>
        <v>0</v>
      </c>
    </row>
    <row r="83" spans="1:8" x14ac:dyDescent="0.25">
      <c r="A83" s="55" t="s">
        <v>271</v>
      </c>
      <c r="B83" s="55" t="s">
        <v>272</v>
      </c>
      <c r="C83" s="56">
        <v>970660</v>
      </c>
      <c r="D83" s="56">
        <v>0</v>
      </c>
      <c r="E83" s="56">
        <v>0</v>
      </c>
      <c r="F83" s="56">
        <v>970660</v>
      </c>
      <c r="G83" s="65">
        <f t="shared" si="1"/>
        <v>0</v>
      </c>
    </row>
    <row r="84" spans="1:8" x14ac:dyDescent="0.25">
      <c r="A84" s="55" t="s">
        <v>273</v>
      </c>
      <c r="B84" s="55" t="s">
        <v>274</v>
      </c>
      <c r="C84" s="56">
        <v>17314736.02</v>
      </c>
      <c r="D84" s="56">
        <v>0</v>
      </c>
      <c r="E84" s="56">
        <v>0</v>
      </c>
      <c r="F84" s="56">
        <v>17314736.02</v>
      </c>
      <c r="G84" s="65">
        <f t="shared" si="1"/>
        <v>0</v>
      </c>
    </row>
    <row r="85" spans="1:8" x14ac:dyDescent="0.25">
      <c r="A85" s="55" t="s">
        <v>275</v>
      </c>
      <c r="B85" s="55" t="s">
        <v>276</v>
      </c>
      <c r="C85" s="56">
        <v>42703816.009999998</v>
      </c>
      <c r="D85" s="56">
        <v>0</v>
      </c>
      <c r="E85" s="56">
        <v>0</v>
      </c>
      <c r="F85" s="56">
        <v>42703816.009999998</v>
      </c>
      <c r="G85" s="65">
        <f t="shared" si="1"/>
        <v>0</v>
      </c>
    </row>
    <row r="86" spans="1:8" x14ac:dyDescent="0.25">
      <c r="A86" s="55" t="s">
        <v>277</v>
      </c>
      <c r="B86" s="55" t="s">
        <v>278</v>
      </c>
      <c r="C86" s="56">
        <v>996248.5</v>
      </c>
      <c r="D86" s="56">
        <v>0</v>
      </c>
      <c r="E86" s="56">
        <v>0</v>
      </c>
      <c r="F86" s="56">
        <v>996248.5</v>
      </c>
      <c r="G86" s="65">
        <f t="shared" si="1"/>
        <v>0</v>
      </c>
    </row>
    <row r="87" spans="1:8" x14ac:dyDescent="0.25">
      <c r="A87" s="55" t="s">
        <v>279</v>
      </c>
      <c r="B87" s="55" t="s">
        <v>280</v>
      </c>
      <c r="C87" s="56">
        <v>179128.68</v>
      </c>
      <c r="D87" s="56">
        <v>0</v>
      </c>
      <c r="E87" s="56">
        <v>0</v>
      </c>
      <c r="F87" s="56">
        <v>179128.68</v>
      </c>
      <c r="G87" s="65">
        <f t="shared" si="1"/>
        <v>0</v>
      </c>
    </row>
    <row r="88" spans="1:8" x14ac:dyDescent="0.25">
      <c r="A88" s="55" t="s">
        <v>281</v>
      </c>
      <c r="B88" s="55" t="s">
        <v>282</v>
      </c>
      <c r="C88" s="56">
        <v>2830063.5</v>
      </c>
      <c r="D88" s="56">
        <v>0</v>
      </c>
      <c r="E88" s="56">
        <v>0</v>
      </c>
      <c r="F88" s="56">
        <v>2830063.5</v>
      </c>
      <c r="G88" s="65">
        <f t="shared" si="1"/>
        <v>0</v>
      </c>
    </row>
    <row r="89" spans="1:8" x14ac:dyDescent="0.25">
      <c r="A89" s="55" t="s">
        <v>283</v>
      </c>
      <c r="B89" s="55" t="s">
        <v>284</v>
      </c>
      <c r="C89" s="56">
        <v>11990590.960000001</v>
      </c>
      <c r="D89" s="56">
        <v>0</v>
      </c>
      <c r="E89" s="56">
        <v>0</v>
      </c>
      <c r="F89" s="56">
        <v>11990590.960000001</v>
      </c>
      <c r="G89" s="65">
        <f t="shared" si="1"/>
        <v>0</v>
      </c>
    </row>
    <row r="90" spans="1:8" x14ac:dyDescent="0.25">
      <c r="A90" s="55" t="s">
        <v>285</v>
      </c>
      <c r="B90" s="55" t="s">
        <v>286</v>
      </c>
      <c r="C90" s="56">
        <v>280493</v>
      </c>
      <c r="D90" s="56">
        <v>0</v>
      </c>
      <c r="E90" s="56">
        <v>0</v>
      </c>
      <c r="F90" s="56">
        <v>280493</v>
      </c>
      <c r="G90" s="65">
        <f t="shared" si="1"/>
        <v>0</v>
      </c>
    </row>
    <row r="91" spans="1:8" x14ac:dyDescent="0.25">
      <c r="A91" s="55" t="s">
        <v>287</v>
      </c>
      <c r="B91" s="55" t="s">
        <v>288</v>
      </c>
      <c r="C91" s="56">
        <v>13930432.08</v>
      </c>
      <c r="D91" s="56">
        <v>1117201.82</v>
      </c>
      <c r="E91" s="56">
        <v>435333.32</v>
      </c>
      <c r="F91" s="56">
        <v>14612300.58</v>
      </c>
      <c r="G91" s="65">
        <f t="shared" si="1"/>
        <v>681868.5</v>
      </c>
    </row>
    <row r="92" spans="1:8" x14ac:dyDescent="0.25">
      <c r="A92" s="55" t="s">
        <v>289</v>
      </c>
      <c r="B92" s="55" t="s">
        <v>290</v>
      </c>
      <c r="C92" s="56">
        <v>71377888.109999999</v>
      </c>
      <c r="D92" s="56">
        <v>46164</v>
      </c>
      <c r="E92" s="56">
        <v>10950</v>
      </c>
      <c r="F92" s="56">
        <v>71413102.109999999</v>
      </c>
      <c r="G92" s="65">
        <f t="shared" si="1"/>
        <v>35214</v>
      </c>
    </row>
    <row r="93" spans="1:8" x14ac:dyDescent="0.25">
      <c r="A93" s="55" t="s">
        <v>291</v>
      </c>
      <c r="B93" s="55" t="s">
        <v>292</v>
      </c>
      <c r="C93" s="56">
        <v>206014.19</v>
      </c>
      <c r="D93" s="56">
        <v>0</v>
      </c>
      <c r="E93" s="56">
        <v>0</v>
      </c>
      <c r="F93" s="56">
        <v>206014.19</v>
      </c>
      <c r="G93" s="65">
        <f t="shared" si="1"/>
        <v>0</v>
      </c>
    </row>
    <row r="94" spans="1:8" x14ac:dyDescent="0.25">
      <c r="A94" s="55" t="s">
        <v>293</v>
      </c>
      <c r="B94" s="55" t="s">
        <v>294</v>
      </c>
      <c r="C94" s="56">
        <v>761741.58</v>
      </c>
      <c r="D94" s="56">
        <v>48220</v>
      </c>
      <c r="E94" s="56">
        <v>0</v>
      </c>
      <c r="F94" s="56">
        <v>809961.58</v>
      </c>
      <c r="G94" s="65">
        <f t="shared" si="1"/>
        <v>48220</v>
      </c>
    </row>
    <row r="95" spans="1:8" x14ac:dyDescent="0.25">
      <c r="A95" s="55" t="s">
        <v>295</v>
      </c>
      <c r="B95" s="55" t="s">
        <v>296</v>
      </c>
      <c r="C95" s="56">
        <v>4720</v>
      </c>
      <c r="D95" s="56">
        <v>0</v>
      </c>
      <c r="E95" s="56">
        <v>0</v>
      </c>
      <c r="F95" s="56">
        <v>4720</v>
      </c>
      <c r="G95" s="65">
        <f t="shared" si="1"/>
        <v>0</v>
      </c>
    </row>
    <row r="96" spans="1:8" x14ac:dyDescent="0.25">
      <c r="A96" s="55" t="s">
        <v>297</v>
      </c>
      <c r="B96" s="55" t="s">
        <v>298</v>
      </c>
      <c r="C96" s="56">
        <v>4130</v>
      </c>
      <c r="D96" s="56">
        <v>0</v>
      </c>
      <c r="E96" s="56">
        <v>0</v>
      </c>
      <c r="F96" s="56">
        <v>4130</v>
      </c>
      <c r="G96" s="65">
        <f t="shared" si="1"/>
        <v>0</v>
      </c>
      <c r="H96" s="58">
        <f>+G96+G95+G94+G93+G92+G91+G90+G89+G88+G87+G86+G85+G84+G83+G82+G81+G80+G79+G78+G77+G76+G75</f>
        <v>942551.07000000007</v>
      </c>
    </row>
    <row r="97" spans="1:8" x14ac:dyDescent="0.25">
      <c r="A97" s="55" t="s">
        <v>299</v>
      </c>
      <c r="B97" s="55" t="s">
        <v>300</v>
      </c>
      <c r="C97" s="56">
        <v>22699.95</v>
      </c>
      <c r="D97" s="56">
        <v>0</v>
      </c>
      <c r="E97" s="56">
        <v>0</v>
      </c>
      <c r="F97" s="56">
        <v>22699.95</v>
      </c>
      <c r="G97" s="62">
        <f t="shared" si="1"/>
        <v>0</v>
      </c>
    </row>
    <row r="98" spans="1:8" x14ac:dyDescent="0.25">
      <c r="A98" s="55" t="s">
        <v>301</v>
      </c>
      <c r="B98" s="55" t="s">
        <v>302</v>
      </c>
      <c r="C98" s="56">
        <v>8282520.5</v>
      </c>
      <c r="D98" s="56">
        <v>337418</v>
      </c>
      <c r="E98" s="56">
        <v>170406.61</v>
      </c>
      <c r="F98" s="56">
        <v>8449531.8900000006</v>
      </c>
      <c r="G98" s="62">
        <f t="shared" si="1"/>
        <v>167011.39000000001</v>
      </c>
    </row>
    <row r="99" spans="1:8" x14ac:dyDescent="0.25">
      <c r="A99" s="55" t="s">
        <v>303</v>
      </c>
      <c r="B99" s="55" t="s">
        <v>304</v>
      </c>
      <c r="C99" s="56">
        <v>0</v>
      </c>
      <c r="D99" s="56">
        <v>1800</v>
      </c>
      <c r="E99" s="56">
        <v>0</v>
      </c>
      <c r="F99" s="56">
        <v>1800</v>
      </c>
      <c r="G99" s="62">
        <f t="shared" si="1"/>
        <v>1800</v>
      </c>
      <c r="H99" s="58">
        <f>+G99+G98+G97</f>
        <v>168811.39</v>
      </c>
    </row>
    <row r="100" spans="1:8" x14ac:dyDescent="0.25">
      <c r="A100" s="55" t="s">
        <v>305</v>
      </c>
      <c r="B100" s="55" t="s">
        <v>306</v>
      </c>
      <c r="C100" s="56">
        <v>995960.36</v>
      </c>
      <c r="D100" s="56">
        <v>0</v>
      </c>
      <c r="E100" s="56">
        <v>0</v>
      </c>
      <c r="F100" s="56">
        <v>995960.36</v>
      </c>
      <c r="G100" s="66">
        <f t="shared" si="1"/>
        <v>0</v>
      </c>
    </row>
    <row r="101" spans="1:8" x14ac:dyDescent="0.25">
      <c r="A101" s="55" t="s">
        <v>307</v>
      </c>
      <c r="B101" s="55" t="s">
        <v>308</v>
      </c>
      <c r="C101" s="56">
        <v>23158767.390000001</v>
      </c>
      <c r="D101" s="56">
        <v>260060.49</v>
      </c>
      <c r="E101" s="56">
        <v>103735.54</v>
      </c>
      <c r="F101" s="56">
        <v>23315092.34</v>
      </c>
      <c r="G101" s="66">
        <f t="shared" si="1"/>
        <v>156324.95000000001</v>
      </c>
    </row>
    <row r="102" spans="1:8" x14ac:dyDescent="0.25">
      <c r="A102" s="55" t="s">
        <v>309</v>
      </c>
      <c r="B102" s="55" t="s">
        <v>310</v>
      </c>
      <c r="C102" s="56">
        <v>13334.96</v>
      </c>
      <c r="D102" s="56">
        <v>0</v>
      </c>
      <c r="E102" s="56">
        <v>0</v>
      </c>
      <c r="F102" s="56">
        <v>13334.96</v>
      </c>
      <c r="G102" s="66">
        <f t="shared" si="1"/>
        <v>0</v>
      </c>
    </row>
    <row r="103" spans="1:8" x14ac:dyDescent="0.25">
      <c r="A103" s="55" t="s">
        <v>311</v>
      </c>
      <c r="B103" s="55" t="s">
        <v>312</v>
      </c>
      <c r="C103" s="56">
        <v>50</v>
      </c>
      <c r="D103" s="56">
        <v>849</v>
      </c>
      <c r="E103" s="56">
        <v>0</v>
      </c>
      <c r="F103" s="56">
        <v>899</v>
      </c>
      <c r="G103" s="66">
        <f t="shared" si="1"/>
        <v>849</v>
      </c>
    </row>
    <row r="104" spans="1:8" x14ac:dyDescent="0.25">
      <c r="A104" s="55" t="s">
        <v>313</v>
      </c>
      <c r="B104" s="55" t="s">
        <v>314</v>
      </c>
      <c r="C104" s="56">
        <v>1979514.44</v>
      </c>
      <c r="D104" s="56">
        <v>6170</v>
      </c>
      <c r="E104" s="56">
        <v>0</v>
      </c>
      <c r="F104" s="56">
        <v>1985684.44</v>
      </c>
      <c r="G104" s="66">
        <f t="shared" si="1"/>
        <v>6170</v>
      </c>
    </row>
    <row r="105" spans="1:8" x14ac:dyDescent="0.25">
      <c r="A105" s="55" t="s">
        <v>315</v>
      </c>
      <c r="B105" s="55" t="s">
        <v>316</v>
      </c>
      <c r="C105" s="56">
        <v>1000</v>
      </c>
      <c r="D105" s="56">
        <v>0</v>
      </c>
      <c r="E105" s="56">
        <v>0</v>
      </c>
      <c r="F105" s="56">
        <v>1000</v>
      </c>
      <c r="G105" s="66">
        <f t="shared" si="1"/>
        <v>0</v>
      </c>
      <c r="H105" s="58">
        <f>+G105+G104+G103+G102+G101+G100</f>
        <v>163343.95000000001</v>
      </c>
    </row>
    <row r="106" spans="1:8" x14ac:dyDescent="0.25">
      <c r="A106" s="55" t="s">
        <v>317</v>
      </c>
      <c r="B106" s="55" t="s">
        <v>318</v>
      </c>
      <c r="C106" s="56">
        <v>241774.54</v>
      </c>
      <c r="D106" s="56">
        <v>0</v>
      </c>
      <c r="E106" s="56">
        <v>0</v>
      </c>
      <c r="F106" s="56">
        <v>241774.54</v>
      </c>
      <c r="G106" s="57">
        <f t="shared" si="1"/>
        <v>0</v>
      </c>
    </row>
    <row r="107" spans="1:8" x14ac:dyDescent="0.25">
      <c r="A107" s="55" t="s">
        <v>319</v>
      </c>
      <c r="B107" s="55" t="s">
        <v>320</v>
      </c>
      <c r="C107" s="56">
        <v>5045.09</v>
      </c>
      <c r="D107" s="56">
        <v>0</v>
      </c>
      <c r="E107" s="56">
        <v>0</v>
      </c>
      <c r="F107" s="56">
        <v>5045.09</v>
      </c>
      <c r="G107" s="57">
        <f t="shared" si="1"/>
        <v>0</v>
      </c>
    </row>
    <row r="108" spans="1:8" x14ac:dyDescent="0.25">
      <c r="A108" s="55" t="s">
        <v>321</v>
      </c>
      <c r="B108" s="55" t="s">
        <v>322</v>
      </c>
      <c r="C108" s="56">
        <v>859991.77</v>
      </c>
      <c r="D108" s="56">
        <v>0</v>
      </c>
      <c r="E108" s="56">
        <v>0</v>
      </c>
      <c r="F108" s="56">
        <v>859991.77</v>
      </c>
      <c r="G108" s="57">
        <f t="shared" si="1"/>
        <v>0</v>
      </c>
    </row>
    <row r="109" spans="1:8" x14ac:dyDescent="0.25">
      <c r="A109" s="55" t="s">
        <v>323</v>
      </c>
      <c r="B109" s="55" t="s">
        <v>324</v>
      </c>
      <c r="C109" s="56">
        <v>375617.22</v>
      </c>
      <c r="D109" s="56">
        <v>0</v>
      </c>
      <c r="E109" s="56">
        <v>0</v>
      </c>
      <c r="F109" s="56">
        <v>375617.22</v>
      </c>
      <c r="G109" s="57">
        <f t="shared" si="1"/>
        <v>0</v>
      </c>
    </row>
    <row r="110" spans="1:8" x14ac:dyDescent="0.25">
      <c r="A110" s="55" t="s">
        <v>325</v>
      </c>
      <c r="B110" s="55" t="s">
        <v>324</v>
      </c>
      <c r="C110" s="56">
        <v>4364438.2</v>
      </c>
      <c r="D110" s="56">
        <v>0</v>
      </c>
      <c r="E110" s="56">
        <v>0</v>
      </c>
      <c r="F110" s="56">
        <v>4364438.2</v>
      </c>
      <c r="G110" s="57">
        <f t="shared" si="1"/>
        <v>0</v>
      </c>
    </row>
    <row r="111" spans="1:8" x14ac:dyDescent="0.25">
      <c r="A111" s="55" t="s">
        <v>326</v>
      </c>
      <c r="B111" s="55" t="s">
        <v>327</v>
      </c>
      <c r="C111" s="56">
        <v>749436.81</v>
      </c>
      <c r="D111" s="56">
        <v>0</v>
      </c>
      <c r="E111" s="56">
        <v>0</v>
      </c>
      <c r="F111" s="56">
        <v>749436.81</v>
      </c>
      <c r="G111" s="57">
        <f t="shared" si="1"/>
        <v>0</v>
      </c>
    </row>
    <row r="112" spans="1:8" x14ac:dyDescent="0.25">
      <c r="A112" s="55" t="s">
        <v>328</v>
      </c>
      <c r="B112" s="55" t="s">
        <v>329</v>
      </c>
      <c r="C112" s="56">
        <v>406464.73</v>
      </c>
      <c r="D112" s="56">
        <v>0</v>
      </c>
      <c r="E112" s="56">
        <v>0</v>
      </c>
      <c r="F112" s="56">
        <v>406464.73</v>
      </c>
      <c r="G112" s="57">
        <f t="shared" si="1"/>
        <v>0</v>
      </c>
    </row>
    <row r="113" spans="1:8" x14ac:dyDescent="0.25">
      <c r="A113" s="55" t="s">
        <v>330</v>
      </c>
      <c r="B113" s="55" t="s">
        <v>331</v>
      </c>
      <c r="C113" s="56">
        <v>2660464.36</v>
      </c>
      <c r="D113" s="56">
        <v>0</v>
      </c>
      <c r="E113" s="56">
        <v>0</v>
      </c>
      <c r="F113" s="56">
        <v>2660464.36</v>
      </c>
      <c r="G113" s="57">
        <f t="shared" si="1"/>
        <v>0</v>
      </c>
    </row>
    <row r="114" spans="1:8" x14ac:dyDescent="0.25">
      <c r="A114" s="55" t="s">
        <v>332</v>
      </c>
      <c r="B114" s="55" t="s">
        <v>333</v>
      </c>
      <c r="C114" s="56">
        <v>3078348.49</v>
      </c>
      <c r="D114" s="56">
        <v>60463.56</v>
      </c>
      <c r="E114" s="56">
        <v>30231.78</v>
      </c>
      <c r="F114" s="56">
        <v>3108580.27</v>
      </c>
      <c r="G114" s="57">
        <f t="shared" si="1"/>
        <v>30231.78</v>
      </c>
    </row>
    <row r="115" spans="1:8" x14ac:dyDescent="0.25">
      <c r="A115" s="55" t="s">
        <v>334</v>
      </c>
      <c r="B115" s="55" t="s">
        <v>335</v>
      </c>
      <c r="C115" s="56">
        <v>1020020.55</v>
      </c>
      <c r="D115" s="56">
        <v>0</v>
      </c>
      <c r="E115" s="56">
        <v>0</v>
      </c>
      <c r="F115" s="56">
        <v>1020020.55</v>
      </c>
      <c r="G115" s="57">
        <f t="shared" si="1"/>
        <v>0</v>
      </c>
    </row>
    <row r="116" spans="1:8" x14ac:dyDescent="0.25">
      <c r="A116" s="55" t="s">
        <v>336</v>
      </c>
      <c r="B116" s="55" t="s">
        <v>337</v>
      </c>
      <c r="C116" s="56">
        <v>8832689.5500000007</v>
      </c>
      <c r="D116" s="56">
        <v>40000</v>
      </c>
      <c r="E116" s="56">
        <v>0</v>
      </c>
      <c r="F116" s="56">
        <v>8872689.5500000007</v>
      </c>
      <c r="G116" s="57">
        <f t="shared" si="1"/>
        <v>40000</v>
      </c>
    </row>
    <row r="117" spans="1:8" x14ac:dyDescent="0.25">
      <c r="A117" s="55" t="s">
        <v>338</v>
      </c>
      <c r="B117" s="55" t="s">
        <v>339</v>
      </c>
      <c r="C117" s="56">
        <v>35100</v>
      </c>
      <c r="D117" s="56">
        <v>0</v>
      </c>
      <c r="E117" s="56">
        <v>0</v>
      </c>
      <c r="F117" s="56">
        <v>35100</v>
      </c>
      <c r="G117" s="57">
        <f t="shared" si="1"/>
        <v>0</v>
      </c>
      <c r="H117" s="58">
        <f>+G117+G116+G115+G114</f>
        <v>70231.78</v>
      </c>
    </row>
    <row r="118" spans="1:8" x14ac:dyDescent="0.25">
      <c r="A118" s="55" t="s">
        <v>340</v>
      </c>
      <c r="B118" s="55" t="s">
        <v>341</v>
      </c>
      <c r="C118" s="56">
        <v>555818.64</v>
      </c>
      <c r="D118" s="56">
        <v>0</v>
      </c>
      <c r="E118" s="56">
        <v>0</v>
      </c>
      <c r="F118" s="56">
        <v>555818.64</v>
      </c>
      <c r="G118" s="57">
        <f t="shared" si="1"/>
        <v>0</v>
      </c>
    </row>
    <row r="119" spans="1:8" x14ac:dyDescent="0.25">
      <c r="A119" s="55" t="s">
        <v>342</v>
      </c>
      <c r="B119" s="55" t="s">
        <v>343</v>
      </c>
      <c r="C119" s="56">
        <v>81710.399999999994</v>
      </c>
      <c r="D119" s="56">
        <v>0</v>
      </c>
      <c r="E119" s="56">
        <v>0</v>
      </c>
      <c r="F119" s="56">
        <v>81710.399999999994</v>
      </c>
      <c r="G119" s="57">
        <f t="shared" si="1"/>
        <v>0</v>
      </c>
    </row>
    <row r="120" spans="1:8" x14ac:dyDescent="0.25">
      <c r="A120" s="55" t="s">
        <v>344</v>
      </c>
      <c r="B120" s="55" t="s">
        <v>345</v>
      </c>
      <c r="C120" s="56">
        <v>2394684.8199999998</v>
      </c>
      <c r="D120" s="56">
        <v>86399.93</v>
      </c>
      <c r="E120" s="56">
        <v>0</v>
      </c>
      <c r="F120" s="56">
        <v>2481084.75</v>
      </c>
      <c r="G120" s="57">
        <f t="shared" si="1"/>
        <v>86399.93</v>
      </c>
    </row>
    <row r="121" spans="1:8" x14ac:dyDescent="0.25">
      <c r="A121" s="55" t="s">
        <v>346</v>
      </c>
      <c r="B121" s="55" t="s">
        <v>347</v>
      </c>
      <c r="C121" s="56">
        <v>691331.87</v>
      </c>
      <c r="D121" s="56">
        <v>0</v>
      </c>
      <c r="E121" s="56">
        <v>0</v>
      </c>
      <c r="F121" s="56">
        <v>691331.87</v>
      </c>
      <c r="G121" s="57">
        <f t="shared" si="1"/>
        <v>0</v>
      </c>
    </row>
    <row r="122" spans="1:8" x14ac:dyDescent="0.25">
      <c r="A122" s="55" t="s">
        <v>348</v>
      </c>
      <c r="B122" s="55" t="s">
        <v>349</v>
      </c>
      <c r="C122" s="56">
        <v>526364.06999999995</v>
      </c>
      <c r="D122" s="56">
        <v>2214.88</v>
      </c>
      <c r="E122" s="56">
        <v>0</v>
      </c>
      <c r="F122" s="56">
        <v>528578.94999999995</v>
      </c>
      <c r="G122" s="57">
        <f t="shared" si="1"/>
        <v>2214.88</v>
      </c>
      <c r="H122" s="58">
        <f>+G122+G121+G120</f>
        <v>88614.81</v>
      </c>
    </row>
    <row r="123" spans="1:8" x14ac:dyDescent="0.25">
      <c r="A123" s="55" t="s">
        <v>350</v>
      </c>
      <c r="B123" s="55" t="s">
        <v>351</v>
      </c>
      <c r="C123" s="56">
        <v>2828</v>
      </c>
      <c r="D123" s="56">
        <v>0</v>
      </c>
      <c r="E123" s="56">
        <v>0</v>
      </c>
      <c r="F123" s="56">
        <v>2828</v>
      </c>
      <c r="G123" s="57">
        <f t="shared" si="1"/>
        <v>0</v>
      </c>
    </row>
    <row r="124" spans="1:8" x14ac:dyDescent="0.25">
      <c r="A124" s="55" t="s">
        <v>352</v>
      </c>
      <c r="B124" s="55" t="s">
        <v>353</v>
      </c>
      <c r="C124" s="56">
        <v>54980</v>
      </c>
      <c r="D124" s="56">
        <v>0</v>
      </c>
      <c r="E124" s="56">
        <v>0</v>
      </c>
      <c r="F124" s="56">
        <v>54980</v>
      </c>
      <c r="G124" s="57">
        <f t="shared" si="1"/>
        <v>0</v>
      </c>
    </row>
    <row r="125" spans="1:8" x14ac:dyDescent="0.25">
      <c r="A125" s="55" t="s">
        <v>354</v>
      </c>
      <c r="B125" s="55" t="s">
        <v>355</v>
      </c>
      <c r="C125" s="56">
        <v>191622.64</v>
      </c>
      <c r="D125" s="56">
        <v>0</v>
      </c>
      <c r="E125" s="56">
        <v>0</v>
      </c>
      <c r="F125" s="56">
        <v>191622.64</v>
      </c>
      <c r="G125" s="57">
        <f t="shared" si="1"/>
        <v>0</v>
      </c>
    </row>
    <row r="126" spans="1:8" x14ac:dyDescent="0.25">
      <c r="A126" s="55" t="s">
        <v>356</v>
      </c>
      <c r="B126" s="55" t="s">
        <v>357</v>
      </c>
      <c r="C126" s="56">
        <v>374.75</v>
      </c>
      <c r="D126" s="56">
        <v>0</v>
      </c>
      <c r="E126" s="56">
        <v>0</v>
      </c>
      <c r="F126" s="56">
        <v>374.75</v>
      </c>
      <c r="G126" s="57">
        <f t="shared" si="1"/>
        <v>0</v>
      </c>
    </row>
    <row r="127" spans="1:8" x14ac:dyDescent="0.25">
      <c r="A127" s="55" t="s">
        <v>358</v>
      </c>
      <c r="B127" s="55" t="s">
        <v>359</v>
      </c>
      <c r="C127" s="56">
        <v>-10565</v>
      </c>
      <c r="D127" s="56">
        <v>0</v>
      </c>
      <c r="E127" s="56">
        <v>0</v>
      </c>
      <c r="F127" s="56">
        <v>-10565</v>
      </c>
      <c r="G127" s="57">
        <f t="shared" si="1"/>
        <v>0</v>
      </c>
    </row>
    <row r="128" spans="1:8" x14ac:dyDescent="0.25">
      <c r="A128" s="55" t="s">
        <v>360</v>
      </c>
      <c r="B128" s="55" t="s">
        <v>361</v>
      </c>
      <c r="C128" s="56">
        <v>30687.64</v>
      </c>
      <c r="D128" s="56">
        <v>0</v>
      </c>
      <c r="E128" s="56">
        <v>0</v>
      </c>
      <c r="F128" s="56">
        <v>30687.64</v>
      </c>
      <c r="G128" s="57">
        <f t="shared" si="1"/>
        <v>0</v>
      </c>
    </row>
    <row r="129" spans="1:8" x14ac:dyDescent="0.25">
      <c r="A129" s="55" t="s">
        <v>362</v>
      </c>
      <c r="B129" s="55" t="s">
        <v>363</v>
      </c>
      <c r="C129" s="56">
        <v>19970.72</v>
      </c>
      <c r="D129" s="56">
        <v>0</v>
      </c>
      <c r="E129" s="56">
        <v>0</v>
      </c>
      <c r="F129" s="56">
        <v>19970.72</v>
      </c>
      <c r="G129" s="57">
        <f t="shared" si="1"/>
        <v>0</v>
      </c>
    </row>
    <row r="130" spans="1:8" x14ac:dyDescent="0.25">
      <c r="A130" s="55" t="s">
        <v>364</v>
      </c>
      <c r="B130" s="55" t="s">
        <v>365</v>
      </c>
      <c r="C130" s="56">
        <v>4426.92</v>
      </c>
      <c r="D130" s="56">
        <v>0</v>
      </c>
      <c r="E130" s="56">
        <v>0</v>
      </c>
      <c r="F130" s="56">
        <v>4426.92</v>
      </c>
      <c r="G130" s="57">
        <f t="shared" si="1"/>
        <v>0</v>
      </c>
    </row>
    <row r="131" spans="1:8" x14ac:dyDescent="0.25">
      <c r="A131" s="55" t="s">
        <v>366</v>
      </c>
      <c r="B131" s="55" t="s">
        <v>367</v>
      </c>
      <c r="C131" s="56">
        <v>93803.68</v>
      </c>
      <c r="D131" s="56">
        <v>0</v>
      </c>
      <c r="E131" s="56">
        <v>0</v>
      </c>
      <c r="F131" s="56">
        <v>93803.68</v>
      </c>
      <c r="G131" s="57">
        <f t="shared" ref="G131:G194" si="2">+D131-E131</f>
        <v>0</v>
      </c>
    </row>
    <row r="132" spans="1:8" x14ac:dyDescent="0.25">
      <c r="A132" s="55" t="s">
        <v>368</v>
      </c>
      <c r="B132" s="55" t="s">
        <v>369</v>
      </c>
      <c r="C132" s="56">
        <v>267546.84999999998</v>
      </c>
      <c r="D132" s="56">
        <v>158.04</v>
      </c>
      <c r="E132" s="56">
        <v>0</v>
      </c>
      <c r="F132" s="56">
        <v>267704.89</v>
      </c>
      <c r="G132" s="57">
        <f t="shared" si="2"/>
        <v>158.04</v>
      </c>
    </row>
    <row r="133" spans="1:8" x14ac:dyDescent="0.25">
      <c r="A133" s="55" t="s">
        <v>370</v>
      </c>
      <c r="B133" s="55" t="s">
        <v>371</v>
      </c>
      <c r="C133" s="56">
        <v>522708.8</v>
      </c>
      <c r="D133" s="56">
        <v>4083.35</v>
      </c>
      <c r="E133" s="56">
        <v>0</v>
      </c>
      <c r="F133" s="56">
        <v>526792.15</v>
      </c>
      <c r="G133" s="57">
        <f t="shared" si="2"/>
        <v>4083.35</v>
      </c>
    </row>
    <row r="134" spans="1:8" x14ac:dyDescent="0.25">
      <c r="A134" s="55" t="s">
        <v>372</v>
      </c>
      <c r="B134" s="55" t="s">
        <v>373</v>
      </c>
      <c r="C134" s="56">
        <v>81594.33</v>
      </c>
      <c r="D134" s="56">
        <v>0</v>
      </c>
      <c r="E134" s="56">
        <v>0</v>
      </c>
      <c r="F134" s="56">
        <v>81594.33</v>
      </c>
      <c r="G134" s="57">
        <f t="shared" si="2"/>
        <v>0</v>
      </c>
    </row>
    <row r="135" spans="1:8" x14ac:dyDescent="0.25">
      <c r="A135" s="55" t="s">
        <v>374</v>
      </c>
      <c r="B135" s="55" t="s">
        <v>375</v>
      </c>
      <c r="C135" s="56">
        <v>6044.85</v>
      </c>
      <c r="D135" s="56">
        <v>0</v>
      </c>
      <c r="E135" s="56">
        <v>0</v>
      </c>
      <c r="F135" s="56">
        <v>6044.85</v>
      </c>
      <c r="G135" s="57">
        <f t="shared" si="2"/>
        <v>0</v>
      </c>
    </row>
    <row r="136" spans="1:8" x14ac:dyDescent="0.25">
      <c r="A136" s="55" t="s">
        <v>376</v>
      </c>
      <c r="B136" s="55" t="s">
        <v>377</v>
      </c>
      <c r="C136" s="56">
        <v>28997.8</v>
      </c>
      <c r="D136" s="56">
        <v>0</v>
      </c>
      <c r="E136" s="56">
        <v>0</v>
      </c>
      <c r="F136" s="56">
        <v>28997.8</v>
      </c>
      <c r="G136" s="57">
        <f t="shared" si="2"/>
        <v>0</v>
      </c>
      <c r="H136" s="58">
        <f>+G136+G135+G134+G133+G132</f>
        <v>4241.3900000000003</v>
      </c>
    </row>
    <row r="137" spans="1:8" x14ac:dyDescent="0.25">
      <c r="A137" s="55" t="s">
        <v>378</v>
      </c>
      <c r="B137" s="55" t="s">
        <v>379</v>
      </c>
      <c r="C137" s="56">
        <v>4225464.87</v>
      </c>
      <c r="D137" s="56">
        <v>0</v>
      </c>
      <c r="E137" s="56">
        <v>0</v>
      </c>
      <c r="F137" s="56">
        <v>4225464.87</v>
      </c>
      <c r="G137" s="57">
        <f t="shared" si="2"/>
        <v>0</v>
      </c>
    </row>
    <row r="138" spans="1:8" x14ac:dyDescent="0.25">
      <c r="A138" s="55" t="s">
        <v>380</v>
      </c>
      <c r="B138" s="55" t="s">
        <v>381</v>
      </c>
      <c r="C138" s="56">
        <v>31636114.59</v>
      </c>
      <c r="D138" s="56">
        <v>371554.2</v>
      </c>
      <c r="E138" s="56">
        <v>0</v>
      </c>
      <c r="F138" s="56">
        <v>32007668.789999999</v>
      </c>
      <c r="G138" s="57">
        <f t="shared" si="2"/>
        <v>371554.2</v>
      </c>
    </row>
    <row r="139" spans="1:8" x14ac:dyDescent="0.25">
      <c r="A139" s="55" t="s">
        <v>382</v>
      </c>
      <c r="B139" s="55" t="s">
        <v>383</v>
      </c>
      <c r="C139" s="56">
        <v>48358467.039999999</v>
      </c>
      <c r="D139" s="56">
        <v>582824.80000000005</v>
      </c>
      <c r="E139" s="56">
        <v>0</v>
      </c>
      <c r="F139" s="56">
        <v>48941291.840000004</v>
      </c>
      <c r="G139" s="57">
        <f t="shared" si="2"/>
        <v>582824.80000000005</v>
      </c>
    </row>
    <row r="140" spans="1:8" x14ac:dyDescent="0.25">
      <c r="A140" s="55" t="s">
        <v>384</v>
      </c>
      <c r="B140" s="55" t="s">
        <v>385</v>
      </c>
      <c r="C140" s="56">
        <v>171048.03</v>
      </c>
      <c r="D140" s="56">
        <v>1917</v>
      </c>
      <c r="E140" s="56">
        <v>0</v>
      </c>
      <c r="F140" s="56">
        <v>172965.03</v>
      </c>
      <c r="G140" s="57">
        <f t="shared" si="2"/>
        <v>1917</v>
      </c>
    </row>
    <row r="141" spans="1:8" x14ac:dyDescent="0.25">
      <c r="A141" s="55" t="s">
        <v>386</v>
      </c>
      <c r="B141" s="55" t="s">
        <v>387</v>
      </c>
      <c r="C141" s="56">
        <v>519802.32</v>
      </c>
      <c r="D141" s="56">
        <v>0</v>
      </c>
      <c r="E141" s="56">
        <v>0</v>
      </c>
      <c r="F141" s="56">
        <v>519802.32</v>
      </c>
      <c r="G141" s="57">
        <f t="shared" si="2"/>
        <v>0</v>
      </c>
    </row>
    <row r="142" spans="1:8" x14ac:dyDescent="0.25">
      <c r="A142" s="55" t="s">
        <v>388</v>
      </c>
      <c r="B142" s="55" t="s">
        <v>389</v>
      </c>
      <c r="C142" s="56">
        <v>220696.81</v>
      </c>
      <c r="D142" s="56">
        <v>0</v>
      </c>
      <c r="E142" s="56">
        <v>0</v>
      </c>
      <c r="F142" s="56">
        <v>220696.81</v>
      </c>
      <c r="G142" s="57">
        <f t="shared" si="2"/>
        <v>0</v>
      </c>
    </row>
    <row r="143" spans="1:8" x14ac:dyDescent="0.25">
      <c r="A143" s="55" t="s">
        <v>390</v>
      </c>
      <c r="B143" s="55" t="s">
        <v>391</v>
      </c>
      <c r="C143" s="56">
        <v>2815</v>
      </c>
      <c r="D143" s="56">
        <v>389.4</v>
      </c>
      <c r="E143" s="56">
        <v>35.4</v>
      </c>
      <c r="F143" s="56">
        <v>3169</v>
      </c>
      <c r="G143" s="57">
        <f t="shared" si="2"/>
        <v>354</v>
      </c>
    </row>
    <row r="144" spans="1:8" x14ac:dyDescent="0.25">
      <c r="A144" s="55" t="s">
        <v>392</v>
      </c>
      <c r="B144" s="55" t="s">
        <v>393</v>
      </c>
      <c r="C144" s="56">
        <v>900</v>
      </c>
      <c r="D144" s="56">
        <v>0</v>
      </c>
      <c r="E144" s="56">
        <v>0</v>
      </c>
      <c r="F144" s="56">
        <v>900</v>
      </c>
      <c r="G144" s="57">
        <f t="shared" si="2"/>
        <v>0</v>
      </c>
    </row>
    <row r="145" spans="1:8" x14ac:dyDescent="0.25">
      <c r="A145" s="55" t="s">
        <v>394</v>
      </c>
      <c r="B145" s="55" t="s">
        <v>395</v>
      </c>
      <c r="C145" s="56">
        <v>245400.72</v>
      </c>
      <c r="D145" s="56">
        <v>0</v>
      </c>
      <c r="E145" s="56">
        <v>0</v>
      </c>
      <c r="F145" s="56">
        <v>245400.72</v>
      </c>
      <c r="G145" s="57">
        <f t="shared" si="2"/>
        <v>0</v>
      </c>
    </row>
    <row r="146" spans="1:8" x14ac:dyDescent="0.25">
      <c r="A146" s="55" t="s">
        <v>396</v>
      </c>
      <c r="B146" s="55" t="s">
        <v>397</v>
      </c>
      <c r="C146" s="56">
        <v>5823.75</v>
      </c>
      <c r="D146" s="56">
        <v>10152</v>
      </c>
      <c r="E146" s="56">
        <v>5076</v>
      </c>
      <c r="F146" s="56">
        <v>10899.75</v>
      </c>
      <c r="G146" s="57">
        <f t="shared" si="2"/>
        <v>5076</v>
      </c>
    </row>
    <row r="147" spans="1:8" x14ac:dyDescent="0.25">
      <c r="A147" s="55" t="s">
        <v>398</v>
      </c>
      <c r="B147" s="55" t="s">
        <v>399</v>
      </c>
      <c r="C147" s="56">
        <v>289710.88</v>
      </c>
      <c r="D147" s="56">
        <v>0</v>
      </c>
      <c r="E147" s="56">
        <v>0</v>
      </c>
      <c r="F147" s="56">
        <v>289710.88</v>
      </c>
      <c r="G147" s="57">
        <f t="shared" si="2"/>
        <v>0</v>
      </c>
    </row>
    <row r="148" spans="1:8" x14ac:dyDescent="0.25">
      <c r="A148" s="55" t="s">
        <v>400</v>
      </c>
      <c r="B148" s="55" t="s">
        <v>401</v>
      </c>
      <c r="C148" s="56">
        <v>818087.64</v>
      </c>
      <c r="D148" s="56">
        <v>0</v>
      </c>
      <c r="E148" s="56">
        <v>0</v>
      </c>
      <c r="F148" s="56">
        <v>818087.64</v>
      </c>
      <c r="G148" s="57">
        <f t="shared" si="2"/>
        <v>0</v>
      </c>
    </row>
    <row r="149" spans="1:8" x14ac:dyDescent="0.25">
      <c r="A149" s="55" t="s">
        <v>402</v>
      </c>
      <c r="B149" s="55" t="s">
        <v>403</v>
      </c>
      <c r="C149" s="56">
        <v>-1906361.45</v>
      </c>
      <c r="D149" s="56">
        <v>0</v>
      </c>
      <c r="E149" s="56">
        <v>0</v>
      </c>
      <c r="F149" s="56">
        <v>-1906361.45</v>
      </c>
      <c r="G149" s="57">
        <f t="shared" si="2"/>
        <v>0</v>
      </c>
      <c r="H149" s="58">
        <f>+G149+G148+G147+G146+G145+G144+G143+G142+G141+G140+G139+G138</f>
        <v>961726</v>
      </c>
    </row>
    <row r="150" spans="1:8" x14ac:dyDescent="0.25">
      <c r="A150" s="55" t="s">
        <v>404</v>
      </c>
      <c r="B150" s="55" t="s">
        <v>405</v>
      </c>
      <c r="C150" s="56">
        <v>18316.54</v>
      </c>
      <c r="D150" s="56">
        <v>0</v>
      </c>
      <c r="E150" s="56">
        <v>0</v>
      </c>
      <c r="F150" s="56">
        <v>18316.54</v>
      </c>
      <c r="G150" s="57">
        <f t="shared" si="2"/>
        <v>0</v>
      </c>
    </row>
    <row r="151" spans="1:8" x14ac:dyDescent="0.25">
      <c r="A151" s="55" t="s">
        <v>406</v>
      </c>
      <c r="B151" s="55" t="s">
        <v>407</v>
      </c>
      <c r="C151" s="56">
        <v>7337018.4299999997</v>
      </c>
      <c r="D151" s="56">
        <v>137470.19</v>
      </c>
      <c r="E151" s="56">
        <v>50480.83</v>
      </c>
      <c r="F151" s="56">
        <v>7424007.79</v>
      </c>
      <c r="G151" s="57">
        <f t="shared" si="2"/>
        <v>86989.36</v>
      </c>
    </row>
    <row r="152" spans="1:8" x14ac:dyDescent="0.25">
      <c r="A152" s="55" t="s">
        <v>408</v>
      </c>
      <c r="B152" s="55" t="s">
        <v>409</v>
      </c>
      <c r="C152" s="56">
        <v>37809786.57</v>
      </c>
      <c r="D152" s="56">
        <v>211994.8</v>
      </c>
      <c r="E152" s="56">
        <v>111184.04</v>
      </c>
      <c r="F152" s="56">
        <v>37910597.329999998</v>
      </c>
      <c r="G152" s="57">
        <f t="shared" si="2"/>
        <v>100810.76</v>
      </c>
    </row>
    <row r="153" spans="1:8" x14ac:dyDescent="0.25">
      <c r="A153" s="55" t="s">
        <v>410</v>
      </c>
      <c r="B153" s="55" t="s">
        <v>411</v>
      </c>
      <c r="C153" s="56">
        <v>2430840.73</v>
      </c>
      <c r="D153" s="56">
        <v>0</v>
      </c>
      <c r="E153" s="56">
        <v>0</v>
      </c>
      <c r="F153" s="56">
        <v>2430840.73</v>
      </c>
      <c r="G153" s="57">
        <f t="shared" si="2"/>
        <v>0</v>
      </c>
    </row>
    <row r="154" spans="1:8" x14ac:dyDescent="0.25">
      <c r="A154" s="55" t="s">
        <v>412</v>
      </c>
      <c r="B154" s="55" t="s">
        <v>413</v>
      </c>
      <c r="C154" s="56">
        <v>331561.17</v>
      </c>
      <c r="D154" s="56">
        <v>0</v>
      </c>
      <c r="E154" s="56">
        <v>0</v>
      </c>
      <c r="F154" s="56">
        <v>331561.17</v>
      </c>
      <c r="G154" s="57">
        <f t="shared" si="2"/>
        <v>0</v>
      </c>
    </row>
    <row r="155" spans="1:8" x14ac:dyDescent="0.25">
      <c r="A155" s="55" t="s">
        <v>414</v>
      </c>
      <c r="B155" s="55" t="s">
        <v>415</v>
      </c>
      <c r="C155" s="56">
        <v>1534011.64</v>
      </c>
      <c r="D155" s="56">
        <v>26887.34</v>
      </c>
      <c r="E155" s="56">
        <v>10265.14</v>
      </c>
      <c r="F155" s="56">
        <v>1550633.84</v>
      </c>
      <c r="G155" s="57">
        <f t="shared" si="2"/>
        <v>16622.2</v>
      </c>
    </row>
    <row r="156" spans="1:8" x14ac:dyDescent="0.25">
      <c r="A156" s="55" t="s">
        <v>416</v>
      </c>
      <c r="B156" s="55" t="s">
        <v>417</v>
      </c>
      <c r="C156" s="56">
        <v>7918222.7999999998</v>
      </c>
      <c r="D156" s="56">
        <v>932279.29</v>
      </c>
      <c r="E156" s="56">
        <v>498479.2</v>
      </c>
      <c r="F156" s="56">
        <v>8352022.8899999997</v>
      </c>
      <c r="G156" s="57">
        <f t="shared" si="2"/>
        <v>433800.09</v>
      </c>
    </row>
    <row r="157" spans="1:8" x14ac:dyDescent="0.25">
      <c r="A157" s="55" t="s">
        <v>418</v>
      </c>
      <c r="B157" s="55" t="s">
        <v>419</v>
      </c>
      <c r="C157" s="56">
        <v>195</v>
      </c>
      <c r="D157" s="56">
        <v>0</v>
      </c>
      <c r="E157" s="56">
        <v>0</v>
      </c>
      <c r="F157" s="56">
        <v>195</v>
      </c>
      <c r="G157" s="57">
        <f t="shared" si="2"/>
        <v>0</v>
      </c>
    </row>
    <row r="158" spans="1:8" x14ac:dyDescent="0.25">
      <c r="A158" s="55" t="s">
        <v>420</v>
      </c>
      <c r="B158" s="55" t="s">
        <v>421</v>
      </c>
      <c r="C158" s="56">
        <v>102088.89</v>
      </c>
      <c r="D158" s="56">
        <v>0</v>
      </c>
      <c r="E158" s="56">
        <v>0</v>
      </c>
      <c r="F158" s="56">
        <v>102088.89</v>
      </c>
      <c r="G158" s="57">
        <f t="shared" si="2"/>
        <v>0</v>
      </c>
    </row>
    <row r="159" spans="1:8" x14ac:dyDescent="0.25">
      <c r="A159" s="55" t="s">
        <v>422</v>
      </c>
      <c r="B159" s="55" t="s">
        <v>423</v>
      </c>
      <c r="C159" s="56">
        <v>236795.98</v>
      </c>
      <c r="D159" s="56">
        <v>36672.79</v>
      </c>
      <c r="E159" s="56">
        <v>715</v>
      </c>
      <c r="F159" s="56">
        <v>272753.77</v>
      </c>
      <c r="G159" s="57">
        <f t="shared" si="2"/>
        <v>35957.79</v>
      </c>
    </row>
    <row r="160" spans="1:8" x14ac:dyDescent="0.25">
      <c r="A160" s="55" t="s">
        <v>424</v>
      </c>
      <c r="B160" s="55" t="s">
        <v>425</v>
      </c>
      <c r="C160" s="56">
        <v>0</v>
      </c>
      <c r="D160" s="56">
        <v>18904.89</v>
      </c>
      <c r="E160" s="56">
        <v>0</v>
      </c>
      <c r="F160" s="56">
        <v>18904.89</v>
      </c>
      <c r="G160" s="57">
        <f t="shared" si="2"/>
        <v>18904.89</v>
      </c>
    </row>
    <row r="161" spans="1:8" x14ac:dyDescent="0.25">
      <c r="A161" s="55" t="s">
        <v>426</v>
      </c>
      <c r="B161" s="55" t="s">
        <v>427</v>
      </c>
      <c r="C161" s="56">
        <v>3366681.01</v>
      </c>
      <c r="D161" s="56">
        <v>9419.7999999999993</v>
      </c>
      <c r="E161" s="56">
        <v>0</v>
      </c>
      <c r="F161" s="56">
        <v>3376100.81</v>
      </c>
      <c r="G161" s="57">
        <f t="shared" si="2"/>
        <v>9419.7999999999993</v>
      </c>
    </row>
    <row r="162" spans="1:8" x14ac:dyDescent="0.25">
      <c r="A162" s="55" t="s">
        <v>428</v>
      </c>
      <c r="B162" s="55" t="s">
        <v>429</v>
      </c>
      <c r="C162" s="56">
        <v>2816000</v>
      </c>
      <c r="D162" s="56">
        <v>0</v>
      </c>
      <c r="E162" s="56">
        <v>0</v>
      </c>
      <c r="F162" s="56">
        <v>2816000</v>
      </c>
      <c r="G162" s="57">
        <f t="shared" si="2"/>
        <v>0</v>
      </c>
    </row>
    <row r="163" spans="1:8" x14ac:dyDescent="0.25">
      <c r="A163" s="55" t="s">
        <v>430</v>
      </c>
      <c r="B163" s="55" t="s">
        <v>431</v>
      </c>
      <c r="C163" s="56">
        <v>818776.37</v>
      </c>
      <c r="D163" s="56">
        <v>98792.48</v>
      </c>
      <c r="E163" s="56">
        <v>0</v>
      </c>
      <c r="F163" s="56">
        <v>917568.85</v>
      </c>
      <c r="G163" s="57">
        <f t="shared" si="2"/>
        <v>98792.48</v>
      </c>
      <c r="H163" s="58">
        <f>+G163+G162+G161+G160+G159+G158+G157+G156+G155+G154+G153+G152+G151+G150</f>
        <v>801297.37</v>
      </c>
    </row>
    <row r="164" spans="1:8" x14ac:dyDescent="0.25">
      <c r="A164" s="55" t="s">
        <v>432</v>
      </c>
      <c r="B164" s="55" t="s">
        <v>433</v>
      </c>
      <c r="C164" s="56">
        <v>791830.33</v>
      </c>
      <c r="D164" s="56">
        <v>0</v>
      </c>
      <c r="E164" s="56">
        <v>0</v>
      </c>
      <c r="F164" s="56">
        <v>791830.33</v>
      </c>
      <c r="G164" s="57">
        <f t="shared" si="2"/>
        <v>0</v>
      </c>
    </row>
    <row r="165" spans="1:8" x14ac:dyDescent="0.25">
      <c r="A165" s="55" t="s">
        <v>434</v>
      </c>
      <c r="B165" s="55" t="s">
        <v>435</v>
      </c>
      <c r="C165" s="56">
        <v>4994431.38</v>
      </c>
      <c r="D165" s="56">
        <v>10000</v>
      </c>
      <c r="E165" s="56">
        <v>0</v>
      </c>
      <c r="F165" s="56">
        <v>5004431.38</v>
      </c>
      <c r="G165" s="57">
        <f t="shared" si="2"/>
        <v>10000</v>
      </c>
    </row>
    <row r="166" spans="1:8" x14ac:dyDescent="0.25">
      <c r="A166" s="55" t="s">
        <v>436</v>
      </c>
      <c r="B166" s="55" t="s">
        <v>437</v>
      </c>
      <c r="C166" s="56">
        <v>4156918.33</v>
      </c>
      <c r="D166" s="56">
        <v>0</v>
      </c>
      <c r="E166" s="56">
        <v>0</v>
      </c>
      <c r="F166" s="56">
        <v>4156918.33</v>
      </c>
      <c r="G166" s="57">
        <f t="shared" si="2"/>
        <v>0</v>
      </c>
    </row>
    <row r="167" spans="1:8" x14ac:dyDescent="0.25">
      <c r="A167" s="55" t="s">
        <v>438</v>
      </c>
      <c r="B167" s="55" t="s">
        <v>439</v>
      </c>
      <c r="C167" s="56">
        <v>22892733.870000001</v>
      </c>
      <c r="D167" s="56">
        <v>594616.21</v>
      </c>
      <c r="E167" s="56">
        <v>190524.59</v>
      </c>
      <c r="F167" s="56">
        <v>23296825.489999998</v>
      </c>
      <c r="G167" s="57">
        <f t="shared" si="2"/>
        <v>404091.62</v>
      </c>
    </row>
    <row r="168" spans="1:8" x14ac:dyDescent="0.25">
      <c r="A168" s="55" t="s">
        <v>440</v>
      </c>
      <c r="B168" s="55" t="s">
        <v>441</v>
      </c>
      <c r="C168" s="56">
        <v>4019745.84</v>
      </c>
      <c r="D168" s="56">
        <v>0</v>
      </c>
      <c r="E168" s="56">
        <v>0</v>
      </c>
      <c r="F168" s="56">
        <v>4019745.84</v>
      </c>
      <c r="G168" s="57">
        <f t="shared" si="2"/>
        <v>0</v>
      </c>
    </row>
    <row r="169" spans="1:8" x14ac:dyDescent="0.25">
      <c r="A169" s="55" t="s">
        <v>442</v>
      </c>
      <c r="B169" s="55" t="s">
        <v>443</v>
      </c>
      <c r="C169" s="56">
        <v>4998777.43</v>
      </c>
      <c r="D169" s="56">
        <v>0</v>
      </c>
      <c r="E169" s="56">
        <v>0</v>
      </c>
      <c r="F169" s="56">
        <v>4998777.43</v>
      </c>
      <c r="G169" s="57">
        <f t="shared" si="2"/>
        <v>0</v>
      </c>
    </row>
    <row r="170" spans="1:8" x14ac:dyDescent="0.25">
      <c r="A170" s="55" t="s">
        <v>444</v>
      </c>
      <c r="B170" s="55" t="s">
        <v>445</v>
      </c>
      <c r="C170" s="56">
        <v>667426.4</v>
      </c>
      <c r="D170" s="56">
        <v>0</v>
      </c>
      <c r="E170" s="56">
        <v>0</v>
      </c>
      <c r="F170" s="56">
        <v>667426.4</v>
      </c>
      <c r="G170" s="57">
        <f t="shared" si="2"/>
        <v>0</v>
      </c>
    </row>
    <row r="171" spans="1:8" x14ac:dyDescent="0.25">
      <c r="A171" s="55" t="s">
        <v>446</v>
      </c>
      <c r="B171" s="55" t="s">
        <v>443</v>
      </c>
      <c r="C171" s="56">
        <v>19893731.390000001</v>
      </c>
      <c r="D171" s="56">
        <v>0</v>
      </c>
      <c r="E171" s="56">
        <v>0</v>
      </c>
      <c r="F171" s="56">
        <v>19893731.390000001</v>
      </c>
      <c r="G171" s="57">
        <f t="shared" si="2"/>
        <v>0</v>
      </c>
      <c r="H171" s="58">
        <f>+G171+G170+G169+G168+G167+G166+G165+G164</f>
        <v>414091.62</v>
      </c>
    </row>
    <row r="172" spans="1:8" x14ac:dyDescent="0.25">
      <c r="A172" s="55" t="s">
        <v>447</v>
      </c>
      <c r="B172" s="55" t="s">
        <v>448</v>
      </c>
      <c r="C172" s="56">
        <v>-42824081.780000001</v>
      </c>
      <c r="D172" s="56">
        <v>0</v>
      </c>
      <c r="E172" s="56">
        <v>0</v>
      </c>
      <c r="F172" s="56">
        <v>-42824081.780000001</v>
      </c>
    </row>
    <row r="173" spans="1:8" x14ac:dyDescent="0.25">
      <c r="A173" s="55" t="s">
        <v>449</v>
      </c>
      <c r="B173" s="55" t="s">
        <v>450</v>
      </c>
      <c r="C173" s="56">
        <v>25778005.739999998</v>
      </c>
      <c r="D173" s="56">
        <v>89600.18</v>
      </c>
      <c r="E173" s="56">
        <v>0</v>
      </c>
      <c r="F173" s="56">
        <v>25867605.920000002</v>
      </c>
    </row>
    <row r="174" spans="1:8" x14ac:dyDescent="0.25">
      <c r="A174" s="55" t="s">
        <v>451</v>
      </c>
      <c r="B174" s="55" t="s">
        <v>452</v>
      </c>
      <c r="C174" s="56">
        <v>625584.76</v>
      </c>
      <c r="D174" s="56">
        <v>0</v>
      </c>
      <c r="E174" s="56">
        <v>0</v>
      </c>
      <c r="F174" s="56">
        <v>625584.76</v>
      </c>
    </row>
    <row r="175" spans="1:8" x14ac:dyDescent="0.25">
      <c r="A175" s="55" t="s">
        <v>453</v>
      </c>
      <c r="B175" s="55" t="s">
        <v>454</v>
      </c>
      <c r="C175" s="56">
        <v>24793381.719999999</v>
      </c>
      <c r="D175" s="56">
        <v>223604.93</v>
      </c>
      <c r="E175" s="56">
        <v>0</v>
      </c>
      <c r="F175" s="56">
        <v>25016986.649999999</v>
      </c>
    </row>
    <row r="176" spans="1:8" x14ac:dyDescent="0.25">
      <c r="A176" s="55" t="s">
        <v>455</v>
      </c>
      <c r="B176" s="55" t="s">
        <v>456</v>
      </c>
      <c r="C176" s="56">
        <v>3249733.58</v>
      </c>
      <c r="D176" s="56">
        <v>17630.349999999999</v>
      </c>
      <c r="E176" s="56">
        <v>0</v>
      </c>
      <c r="F176" s="56">
        <v>3267363.93</v>
      </c>
    </row>
    <row r="177" spans="1:6" x14ac:dyDescent="0.25">
      <c r="A177" s="55" t="s">
        <v>457</v>
      </c>
      <c r="B177" s="55" t="s">
        <v>458</v>
      </c>
      <c r="C177" s="56">
        <v>-1580793.45</v>
      </c>
      <c r="D177" s="56">
        <v>8130.68</v>
      </c>
      <c r="E177" s="56">
        <v>0</v>
      </c>
      <c r="F177" s="56">
        <v>-1572662.77</v>
      </c>
    </row>
    <row r="178" spans="1:6" x14ac:dyDescent="0.25">
      <c r="A178" s="55" t="s">
        <v>459</v>
      </c>
      <c r="B178" s="55" t="s">
        <v>460</v>
      </c>
      <c r="C178" s="56">
        <v>3943.79</v>
      </c>
      <c r="D178" s="56">
        <v>0</v>
      </c>
      <c r="E178" s="56">
        <v>0</v>
      </c>
      <c r="F178" s="56">
        <v>3943.79</v>
      </c>
    </row>
    <row r="179" spans="1:6" x14ac:dyDescent="0.25">
      <c r="A179" s="55" t="s">
        <v>461</v>
      </c>
      <c r="B179" s="55" t="s">
        <v>462</v>
      </c>
      <c r="C179" s="56">
        <v>1024347.07</v>
      </c>
      <c r="D179" s="56">
        <v>3120.85</v>
      </c>
      <c r="E179" s="56">
        <v>0</v>
      </c>
      <c r="F179" s="56">
        <v>1027467.92</v>
      </c>
    </row>
    <row r="180" spans="1:6" x14ac:dyDescent="0.25">
      <c r="A180" s="55" t="s">
        <v>463</v>
      </c>
      <c r="B180" s="55" t="s">
        <v>464</v>
      </c>
      <c r="C180" s="56">
        <v>646010.75</v>
      </c>
      <c r="D180" s="56">
        <v>8987.68</v>
      </c>
      <c r="E180" s="56">
        <v>0</v>
      </c>
      <c r="F180" s="56">
        <v>654998.43000000005</v>
      </c>
    </row>
    <row r="181" spans="1:6" x14ac:dyDescent="0.25">
      <c r="A181" s="55" t="s">
        <v>465</v>
      </c>
      <c r="B181" s="55" t="s">
        <v>466</v>
      </c>
      <c r="C181" s="56">
        <v>106654.74</v>
      </c>
      <c r="D181" s="56">
        <v>1606.33</v>
      </c>
      <c r="E181" s="56">
        <v>0</v>
      </c>
      <c r="F181" s="56">
        <v>108261.07</v>
      </c>
    </row>
    <row r="182" spans="1:6" x14ac:dyDescent="0.25">
      <c r="A182" s="55" t="s">
        <v>467</v>
      </c>
      <c r="B182" s="55" t="s">
        <v>468</v>
      </c>
      <c r="C182" s="56">
        <v>24085110.010000002</v>
      </c>
      <c r="D182" s="56">
        <v>67468.38</v>
      </c>
      <c r="E182" s="56">
        <v>0</v>
      </c>
      <c r="F182" s="56">
        <v>24152578.390000001</v>
      </c>
    </row>
    <row r="183" spans="1:6" x14ac:dyDescent="0.25">
      <c r="A183" s="55" t="s">
        <v>469</v>
      </c>
      <c r="B183" s="55" t="s">
        <v>470</v>
      </c>
      <c r="C183" s="56">
        <v>8024363.3799999999</v>
      </c>
      <c r="D183" s="56">
        <v>49158.1</v>
      </c>
      <c r="E183" s="56">
        <v>0</v>
      </c>
      <c r="F183" s="56">
        <v>8073521.4800000004</v>
      </c>
    </row>
    <row r="184" spans="1:6" x14ac:dyDescent="0.25">
      <c r="A184" s="55" t="s">
        <v>471</v>
      </c>
      <c r="B184" s="55" t="s">
        <v>472</v>
      </c>
      <c r="C184" s="56">
        <v>-1533408.21</v>
      </c>
      <c r="D184" s="56">
        <v>0</v>
      </c>
      <c r="E184" s="56">
        <v>0</v>
      </c>
      <c r="F184" s="56">
        <v>-1533408.21</v>
      </c>
    </row>
    <row r="185" spans="1:6" x14ac:dyDescent="0.25">
      <c r="A185" s="55" t="s">
        <v>473</v>
      </c>
      <c r="B185" s="55" t="s">
        <v>474</v>
      </c>
      <c r="C185" s="56">
        <v>65856.570000000007</v>
      </c>
      <c r="D185" s="56">
        <v>0</v>
      </c>
      <c r="E185" s="56">
        <v>0</v>
      </c>
      <c r="F185" s="56">
        <v>65856.570000000007</v>
      </c>
    </row>
    <row r="186" spans="1:6" x14ac:dyDescent="0.25">
      <c r="A186" s="55" t="s">
        <v>475</v>
      </c>
      <c r="B186" s="55" t="s">
        <v>476</v>
      </c>
      <c r="C186" s="56">
        <v>15437.53</v>
      </c>
      <c r="D186" s="56">
        <v>0</v>
      </c>
      <c r="E186" s="56">
        <v>0</v>
      </c>
      <c r="F186" s="56">
        <v>15437.53</v>
      </c>
    </row>
    <row r="187" spans="1:6" x14ac:dyDescent="0.25">
      <c r="A187" s="55" t="s">
        <v>477</v>
      </c>
      <c r="B187" s="55" t="s">
        <v>478</v>
      </c>
      <c r="C187" s="56">
        <v>4181743.14</v>
      </c>
      <c r="D187" s="56">
        <v>35252.5</v>
      </c>
      <c r="E187" s="56">
        <v>0</v>
      </c>
      <c r="F187" s="56">
        <v>4216995.6399999997</v>
      </c>
    </row>
    <row r="188" spans="1:6" x14ac:dyDescent="0.25">
      <c r="A188" s="55" t="s">
        <v>479</v>
      </c>
      <c r="B188" s="55" t="s">
        <v>480</v>
      </c>
      <c r="C188" s="56">
        <v>1125404.8</v>
      </c>
      <c r="D188" s="56">
        <v>8258.3799999999992</v>
      </c>
      <c r="E188" s="56">
        <v>0</v>
      </c>
      <c r="F188" s="56">
        <v>1133663.18</v>
      </c>
    </row>
    <row r="189" spans="1:6" x14ac:dyDescent="0.25">
      <c r="A189" s="55" t="s">
        <v>481</v>
      </c>
      <c r="B189" s="55" t="s">
        <v>482</v>
      </c>
      <c r="C189" s="56">
        <v>2007118.01</v>
      </c>
      <c r="D189" s="56">
        <v>6716.22</v>
      </c>
      <c r="E189" s="56">
        <v>0</v>
      </c>
      <c r="F189" s="56">
        <v>2013834.23</v>
      </c>
    </row>
    <row r="190" spans="1:6" x14ac:dyDescent="0.25">
      <c r="A190" s="55" t="s">
        <v>483</v>
      </c>
      <c r="B190" s="55" t="s">
        <v>484</v>
      </c>
      <c r="C190" s="56">
        <v>4362419.8099999996</v>
      </c>
      <c r="D190" s="56">
        <v>45329.03</v>
      </c>
      <c r="E190" s="56">
        <v>0</v>
      </c>
      <c r="F190" s="56">
        <v>4407748.84</v>
      </c>
    </row>
    <row r="191" spans="1:6" x14ac:dyDescent="0.25">
      <c r="A191" s="55" t="s">
        <v>485</v>
      </c>
      <c r="B191" s="55" t="s">
        <v>486</v>
      </c>
      <c r="C191" s="56">
        <v>-11150214.82</v>
      </c>
      <c r="D191" s="56">
        <v>28842.82</v>
      </c>
      <c r="E191" s="56">
        <v>0</v>
      </c>
      <c r="F191" s="56">
        <v>-11121372</v>
      </c>
    </row>
    <row r="192" spans="1:6" x14ac:dyDescent="0.25">
      <c r="A192" s="55" t="s">
        <v>487</v>
      </c>
      <c r="B192" s="55" t="s">
        <v>488</v>
      </c>
      <c r="C192" s="56">
        <v>4425</v>
      </c>
      <c r="D192" s="56">
        <v>0</v>
      </c>
      <c r="E192" s="56">
        <v>0</v>
      </c>
      <c r="F192" s="56">
        <v>4425</v>
      </c>
    </row>
    <row r="193" spans="1:7" x14ac:dyDescent="0.25">
      <c r="A193" s="55" t="s">
        <v>489</v>
      </c>
      <c r="B193" s="55" t="s">
        <v>490</v>
      </c>
      <c r="C193" s="56">
        <v>102890594.72</v>
      </c>
      <c r="D193" s="56">
        <v>288492.56</v>
      </c>
      <c r="E193" s="56">
        <v>0</v>
      </c>
      <c r="F193" s="56">
        <v>103179087.28</v>
      </c>
    </row>
    <row r="194" spans="1:7" x14ac:dyDescent="0.25">
      <c r="A194" s="55" t="s">
        <v>491</v>
      </c>
      <c r="B194" s="55" t="s">
        <v>492</v>
      </c>
      <c r="C194" s="56">
        <v>14407780.140000001</v>
      </c>
      <c r="D194" s="56">
        <v>0</v>
      </c>
      <c r="E194" s="56">
        <v>0</v>
      </c>
      <c r="F194" s="56">
        <v>14407780.140000001</v>
      </c>
      <c r="G194" s="57">
        <f t="shared" si="2"/>
        <v>0</v>
      </c>
    </row>
    <row r="195" spans="1:7" x14ac:dyDescent="0.25">
      <c r="A195" s="55" t="s">
        <v>493</v>
      </c>
      <c r="B195" s="55" t="s">
        <v>494</v>
      </c>
      <c r="C195" s="56">
        <v>235426.52</v>
      </c>
      <c r="D195" s="56">
        <v>0</v>
      </c>
      <c r="E195" s="56">
        <v>0</v>
      </c>
      <c r="F195" s="56">
        <v>235426.52</v>
      </c>
      <c r="G195" s="57">
        <f t="shared" ref="G195:G200" si="3">+D195-E195</f>
        <v>0</v>
      </c>
    </row>
    <row r="196" spans="1:7" x14ac:dyDescent="0.25">
      <c r="A196" s="55" t="s">
        <v>495</v>
      </c>
      <c r="B196" s="55" t="s">
        <v>496</v>
      </c>
      <c r="C196" s="56">
        <v>198392.48</v>
      </c>
      <c r="D196" s="56">
        <v>0</v>
      </c>
      <c r="E196" s="56">
        <v>0</v>
      </c>
      <c r="F196" s="56">
        <v>198392.48</v>
      </c>
      <c r="G196" s="57">
        <f t="shared" si="3"/>
        <v>0</v>
      </c>
    </row>
    <row r="197" spans="1:7" x14ac:dyDescent="0.25">
      <c r="A197" s="55" t="s">
        <v>497</v>
      </c>
      <c r="B197" s="55" t="s">
        <v>498</v>
      </c>
      <c r="C197" s="56">
        <v>45612057.920000002</v>
      </c>
      <c r="D197" s="56">
        <v>0</v>
      </c>
      <c r="E197" s="56">
        <v>0</v>
      </c>
      <c r="F197" s="56">
        <v>45612057.920000002</v>
      </c>
      <c r="G197" s="57">
        <f t="shared" si="3"/>
        <v>0</v>
      </c>
    </row>
    <row r="198" spans="1:7" x14ac:dyDescent="0.25">
      <c r="A198" s="55" t="s">
        <v>499</v>
      </c>
      <c r="B198" s="55" t="s">
        <v>500</v>
      </c>
      <c r="C198" s="56">
        <v>27714583.739999998</v>
      </c>
      <c r="D198" s="56">
        <v>0</v>
      </c>
      <c r="E198" s="56">
        <v>0</v>
      </c>
      <c r="F198" s="56">
        <v>27714583.739999998</v>
      </c>
      <c r="G198" s="57">
        <f t="shared" si="3"/>
        <v>0</v>
      </c>
    </row>
    <row r="199" spans="1:7" x14ac:dyDescent="0.25">
      <c r="A199" s="55" t="s">
        <v>501</v>
      </c>
      <c r="B199" s="55" t="s">
        <v>502</v>
      </c>
      <c r="C199" s="56">
        <v>16574202.199999999</v>
      </c>
      <c r="D199" s="56">
        <v>0</v>
      </c>
      <c r="E199" s="56">
        <v>0</v>
      </c>
      <c r="F199" s="56">
        <v>16574202.199999999</v>
      </c>
      <c r="G199" s="57">
        <f t="shared" si="3"/>
        <v>0</v>
      </c>
    </row>
    <row r="200" spans="1:7" x14ac:dyDescent="0.25">
      <c r="A200" s="55" t="s">
        <v>503</v>
      </c>
      <c r="B200" s="55" t="s">
        <v>504</v>
      </c>
      <c r="C200" s="56">
        <v>0</v>
      </c>
      <c r="D200" s="56">
        <v>67531.94</v>
      </c>
      <c r="E200" s="56">
        <v>67531.94</v>
      </c>
      <c r="F200" s="56">
        <v>0</v>
      </c>
      <c r="G200" s="57">
        <f t="shared" si="3"/>
        <v>0</v>
      </c>
    </row>
    <row r="201" spans="1:7" x14ac:dyDescent="0.25">
      <c r="G201" s="57">
        <f>SUM(G2:G200)</f>
        <v>54466681.799999997</v>
      </c>
    </row>
  </sheetData>
  <autoFilter ref="A1:G1" xr:uid="{A13833A0-0095-47B3-8643-1563755109D5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1DA61-6CC1-42C5-A2EA-12FDCE3F94CE}">
  <dimension ref="A1:F1"/>
  <sheetViews>
    <sheetView workbookViewId="0">
      <selection activeCell="E11" sqref="E11"/>
    </sheetView>
  </sheetViews>
  <sheetFormatPr baseColWidth="10" defaultRowHeight="15" x14ac:dyDescent="0.25"/>
  <cols>
    <col min="1" max="1" width="11.42578125" style="55"/>
    <col min="2" max="2" width="26.5703125" style="55" bestFit="1" customWidth="1"/>
    <col min="3" max="6" width="11.42578125" style="56"/>
    <col min="7" max="16384" width="11.42578125" style="54"/>
  </cols>
  <sheetData>
    <row r="1" spans="1:6" x14ac:dyDescent="0.25">
      <c r="A1" s="54" t="s">
        <v>102</v>
      </c>
      <c r="B1" s="54" t="s">
        <v>103</v>
      </c>
      <c r="C1" s="54" t="s">
        <v>104</v>
      </c>
      <c r="D1" s="54" t="s">
        <v>105</v>
      </c>
      <c r="E1" s="54" t="s">
        <v>106</v>
      </c>
      <c r="F1" s="54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Gastos</vt:lpstr>
      <vt:lpstr>Abril</vt:lpstr>
      <vt:lpstr>Febrero</vt:lpstr>
      <vt:lpstr>Activo abril</vt:lpstr>
      <vt:lpstr>Gastos!Área_de_impresión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Abreu Marte</dc:creator>
  <cp:lastModifiedBy>Amarilis Abreu Marte</cp:lastModifiedBy>
  <cp:lastPrinted>2022-01-06T19:06:17Z</cp:lastPrinted>
  <dcterms:created xsi:type="dcterms:W3CDTF">2021-10-28T19:47:46Z</dcterms:created>
  <dcterms:modified xsi:type="dcterms:W3CDTF">2022-05-17T20:12:18Z</dcterms:modified>
</cp:coreProperties>
</file>